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My Documents\km\ICGA\TCEC\TCEC_15\"/>
    </mc:Choice>
  </mc:AlternateContent>
  <xr:revisionPtr revIDLastSave="0" documentId="13_ncr:1_{F7BE7C25-B943-47B3-93A0-57E68538D3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 Index to Wksheets" sheetId="1" r:id="rId1"/>
    <sheet name="1 TCEC15 Engines" sheetId="5" r:id="rId2"/>
    <sheet name="2 TCEC15 D4...P x-tables" sheetId="13" r:id="rId3"/>
    <sheet name="3 T15 Generic Stats" sheetId="29" r:id="rId4"/>
    <sheet name="4 T15 Shortest-longest" sheetId="23" r:id="rId5"/>
    <sheet name="5 15.4 results" sheetId="33" r:id="rId6"/>
    <sheet name="6 15.3 results" sheetId="39" r:id="rId7"/>
    <sheet name="7 15.2 results" sheetId="40" r:id="rId8"/>
    <sheet name="8 15.1 results" sheetId="41" r:id="rId9"/>
    <sheet name="9 15.P results" sheetId="42" r:id="rId10"/>
    <sheet name="10 15.SF results" sheetId="44" r:id="rId11"/>
  </sheets>
  <definedNames>
    <definedName name="_13.P_GH_x_table_1" localSheetId="2">'2 TCEC15 D4...P x-tables'!#REF!</definedName>
    <definedName name="_13.P_GH_x_table_2" localSheetId="2">'2 TCEC15 D4...P x-tables'!#REF!</definedName>
    <definedName name="_13.P_GH_x_table_3" localSheetId="2">'2 TCEC15 D4...P x-tables'!#REF!</definedName>
    <definedName name="_R1_x_table" localSheetId="2">'2 TCEC15 D4...P x-tables'!#REF!</definedName>
    <definedName name="_R4_Rapid_x_table" localSheetId="2">'2 TCEC15 D4...P x-tables'!#REF!</definedName>
    <definedName name="_R4_Rapid_x_table_1" localSheetId="2">'2 TCEC15 D4...P x-tables'!#REF!</definedName>
    <definedName name="_R4_Rapid_x_table_2" localSheetId="2">'2 TCEC15 D4...P x-tables'!#REF!</definedName>
    <definedName name="_R5_Blitz_x_table" localSheetId="2">'2 TCEC15 D4...P x-tables'!#REF!</definedName>
    <definedName name="Crosstable_14.1" localSheetId="2">'2 TCEC15 D4...P x-tables'!$C$76:$Q$84</definedName>
    <definedName name="Crosstable_14.2" localSheetId="2">'2 TCEC15 D4...P x-tables'!#REF!</definedName>
    <definedName name="Crosstable_14.2_1" localSheetId="2">'2 TCEC15 D4...P x-tables'!$C$62:$Q$70</definedName>
    <definedName name="Crosstable_14.3" localSheetId="2">'2 TCEC15 D4...P x-tables'!$C$48:$R$68</definedName>
    <definedName name="Crosstable_14.4" localSheetId="2">'2 TCEC15 D4...P x-tables'!$C$5:$U$15</definedName>
    <definedName name="Crosstable_14.P" localSheetId="2">'2 TCEC15 D4...P x-tables'!$C$90:$R$117</definedName>
    <definedName name="D0_x_table" localSheetId="2">'2 TCEC15 D4...P x-tables'!#REF!</definedName>
    <definedName name="D0_x_table_1" localSheetId="2">'2 TCEC15 D4...P x-tables'!#REF!</definedName>
    <definedName name="D1_x_table" localSheetId="2">'2 TCEC15 D4...P x-tables'!#REF!</definedName>
    <definedName name="D1_x_table_1" localSheetId="2">'2 TCEC15 D4...P x-tables'!#REF!</definedName>
    <definedName name="D2_x_table" localSheetId="2">'2 TCEC15 D4...P x-tables'!#REF!</definedName>
    <definedName name="D2_x_table_1" localSheetId="2">'2 TCEC15 D4...P x-tables'!#REF!</definedName>
    <definedName name="D3_x_table" localSheetId="2">'2 TCEC15 D4...P x-tables'!#REF!</definedName>
    <definedName name="D3_x_table_1" localSheetId="2">'2 TCEC15 D4...P x-tables'!#REF!</definedName>
    <definedName name="D4_x_table" localSheetId="2">'2 TCEC15 D4...P x-tables'!#REF!</definedName>
    <definedName name="D4_x_table_1" localSheetId="2">'2 TCEC15 D4...P x-tables'!#REF!</definedName>
    <definedName name="D4_x_table_2" localSheetId="2">'2 TCEC15 D4...P x-tables'!#REF!</definedName>
    <definedName name="D4_x_table_3" localSheetId="2">'2 TCEC15 D4...P x-tables'!#REF!</definedName>
    <definedName name="Results_14.4" localSheetId="5">'5 15.4 results'!#REF!</definedName>
    <definedName name="Results_14.4_1" localSheetId="5">'5 15.4 results'!#REF!</definedName>
    <definedName name="TCEC_Season_15___Division_4_Playoff" localSheetId="5">'5 15.4 results'!$E$197:$E$216</definedName>
    <definedName name="TCEC12.1_x_table" localSheetId="2">'2 TCEC15 D4...P x-tables'!#REF!</definedName>
    <definedName name="TCEC12.1_x_table_1" localSheetId="2">'2 TCEC15 D4...P x-tables'!#REF!</definedName>
    <definedName name="TCEC12.P_x_table" localSheetId="2">'2 TCEC15 D4...P x-tables'!#REF!</definedName>
    <definedName name="TCEC12.P_x_table_1" localSheetId="2">'2 TCEC15 D4...P x-tables'!#REF!</definedName>
    <definedName name="TCEC15.1_schedule" localSheetId="8">'8 15.1 results'!$B$9:$P$122</definedName>
    <definedName name="TCEC15.1_x_table" localSheetId="2">'2 TCEC15 D4...P x-tables'!#REF!</definedName>
    <definedName name="TCEC15.2_schedule" localSheetId="7">'7 15.2 results'!$B$9:$Q$122</definedName>
    <definedName name="TCEC15.2_x_table" localSheetId="2">'2 TCEC15 D4...P x-tables'!#REF!</definedName>
    <definedName name="TCEC15.3" localSheetId="6">'6 15.3 results'!#REF!</definedName>
    <definedName name="TCEC15.4a_2" localSheetId="5">'5 15.4 results'!$D$11:$D$100</definedName>
    <definedName name="TCEC15.4c" localSheetId="5">'5 15.4 results'!#REF!</definedName>
    <definedName name="TCEC15.P_schedule" localSheetId="9">'9 15.P results'!$B$10:$P$178</definedName>
    <definedName name="TCEC15.P_schedule_1" localSheetId="9">'9 15.P results'!#REF!</definedName>
    <definedName name="TCEC15.P_x_table" localSheetId="2">'2 TCEC15 D4...P x-tables'!$U$90:$AK$99</definedName>
    <definedName name="TCEC15.P_x_table_1" localSheetId="2">'2 TCEC15 D4...P x-tables'!$T$90:$AC$99</definedName>
    <definedName name="TCEC15.P4_x_table" localSheetId="2">'2 TCEC15 D4...P x-tables'!$T$89:$AB$98</definedName>
    <definedName name="TCEC15.P4_x_table_1" localSheetId="2">'2 TCEC15 D4...P x-tables'!#REF!</definedName>
    <definedName name="TCEC15.SF_schedule" localSheetId="10">'10 15.SF results'!$B$9:$Q$63</definedName>
    <definedName name="TCEC15.SF_schedule___partial" localSheetId="10">'10 15.SF results'!$B$64:$R$106</definedName>
    <definedName name="TCEC15.SF_schedule___partial_1" localSheetId="10">'10 15.SF results'!$B$107:$M$112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13" i="13" l="1"/>
  <c r="AY14" i="13"/>
  <c r="AY15" i="13" s="1"/>
  <c r="AY16" i="13" s="1"/>
  <c r="AY17" i="13" s="1"/>
  <c r="AY18" i="13" s="1"/>
  <c r="AY19" i="13" s="1"/>
  <c r="AY20" i="13" s="1"/>
  <c r="AY21" i="13" s="1"/>
  <c r="AY22" i="13" s="1"/>
  <c r="AY23" i="13" s="1"/>
  <c r="AY24" i="13" s="1"/>
  <c r="AY25" i="13" s="1"/>
  <c r="AY26" i="13" s="1"/>
  <c r="AY27" i="13" s="1"/>
  <c r="AY28" i="13" s="1"/>
  <c r="AY29" i="13" s="1"/>
  <c r="AY30" i="13" s="1"/>
  <c r="AY31" i="13" s="1"/>
  <c r="AY32" i="13" s="1"/>
  <c r="AY33" i="13" s="1"/>
  <c r="AY34" i="13" s="1"/>
  <c r="AY35" i="13" s="1"/>
  <c r="AY36" i="13" s="1"/>
  <c r="AY37" i="13" s="1"/>
  <c r="AY38" i="13" s="1"/>
  <c r="AY39" i="13" s="1"/>
  <c r="AY40" i="13" s="1"/>
  <c r="AY41" i="13" s="1"/>
  <c r="AY42" i="13" s="1"/>
  <c r="AY43" i="13" s="1"/>
  <c r="AY44" i="13" s="1"/>
  <c r="AY45" i="13" s="1"/>
  <c r="AY46" i="13" s="1"/>
  <c r="AY47" i="13" s="1"/>
  <c r="AY48" i="13" s="1"/>
  <c r="AY49" i="13" s="1"/>
  <c r="AY50" i="13" s="1"/>
  <c r="AY51" i="13" s="1"/>
  <c r="AY52" i="13" s="1"/>
  <c r="AY53" i="13" s="1"/>
  <c r="AY54" i="13" s="1"/>
  <c r="AY55" i="13" s="1"/>
  <c r="AY56" i="13" s="1"/>
  <c r="AY57" i="13" s="1"/>
  <c r="AY58" i="13" s="1"/>
  <c r="AY59" i="13" s="1"/>
  <c r="AY60" i="13" s="1"/>
  <c r="AY61" i="13" s="1"/>
  <c r="AY62" i="13" s="1"/>
  <c r="AY63" i="13" s="1"/>
  <c r="AY64" i="13" s="1"/>
  <c r="AY65" i="13" s="1"/>
  <c r="AY66" i="13" s="1"/>
  <c r="AY67" i="13" s="1"/>
  <c r="AY68" i="13" s="1"/>
  <c r="AY69" i="13" s="1"/>
  <c r="AY70" i="13" s="1"/>
  <c r="AY71" i="13" s="1"/>
  <c r="AY72" i="13" s="1"/>
  <c r="AY73" i="13" s="1"/>
  <c r="AY74" i="13" s="1"/>
  <c r="AY75" i="13" s="1"/>
  <c r="AY76" i="13" s="1"/>
  <c r="AY77" i="13" s="1"/>
  <c r="AY78" i="13" s="1"/>
  <c r="AY79" i="13" s="1"/>
  <c r="AY80" i="13" s="1"/>
  <c r="AY81" i="13" s="1"/>
  <c r="AY82" i="13" s="1"/>
  <c r="AY83" i="13" s="1"/>
  <c r="AY84" i="13" s="1"/>
  <c r="AY85" i="13" s="1"/>
  <c r="AY86" i="13" s="1"/>
  <c r="AY87" i="13" s="1"/>
  <c r="AY88" i="13" s="1"/>
  <c r="AY89" i="13" s="1"/>
  <c r="AY90" i="13" s="1"/>
  <c r="AY91" i="13" s="1"/>
  <c r="AY92" i="13" s="1"/>
  <c r="AY93" i="13" s="1"/>
  <c r="AY94" i="13" s="1"/>
  <c r="AY95" i="13" s="1"/>
  <c r="AY96" i="13" s="1"/>
  <c r="AY97" i="13" s="1"/>
  <c r="AY98" i="13" s="1"/>
  <c r="AY99" i="13" s="1"/>
  <c r="AY100" i="13" s="1"/>
  <c r="AY101" i="13" s="1"/>
  <c r="AY102" i="13" s="1"/>
  <c r="AY103" i="13" s="1"/>
  <c r="AY104" i="13" s="1"/>
  <c r="AY105" i="13" s="1"/>
  <c r="AY106" i="13" s="1"/>
  <c r="AY107" i="13" s="1"/>
  <c r="AY108" i="13" s="1"/>
  <c r="AY109" i="13" s="1"/>
  <c r="AY110" i="13" s="1"/>
  <c r="AY111" i="13" s="1"/>
  <c r="AY112" i="13" s="1"/>
  <c r="AX13" i="13"/>
  <c r="AX14" i="13" s="1"/>
  <c r="AX15" i="13" s="1"/>
  <c r="AX16" i="13" s="1"/>
  <c r="AX17" i="13" s="1"/>
  <c r="AX18" i="13" s="1"/>
  <c r="AX19" i="13" s="1"/>
  <c r="AX20" i="13" s="1"/>
  <c r="AX21" i="13" s="1"/>
  <c r="AX22" i="13" s="1"/>
  <c r="AX23" i="13" s="1"/>
  <c r="AX24" i="13" s="1"/>
  <c r="AX25" i="13" s="1"/>
  <c r="AX26" i="13" s="1"/>
  <c r="AX27" i="13" s="1"/>
  <c r="AX28" i="13" s="1"/>
  <c r="AX29" i="13" s="1"/>
  <c r="AX30" i="13" s="1"/>
  <c r="AX31" i="13" s="1"/>
  <c r="AX32" i="13" s="1"/>
  <c r="AX33" i="13" s="1"/>
  <c r="AX34" i="13" s="1"/>
  <c r="AX35" i="13" s="1"/>
  <c r="AX36" i="13" s="1"/>
  <c r="AX37" i="13" s="1"/>
  <c r="AX38" i="13" s="1"/>
  <c r="AX39" i="13" s="1"/>
  <c r="AX40" i="13" s="1"/>
  <c r="AX41" i="13" s="1"/>
  <c r="AX42" i="13" s="1"/>
  <c r="AX43" i="13" s="1"/>
  <c r="AX44" i="13" s="1"/>
  <c r="AX45" i="13" s="1"/>
  <c r="AX46" i="13" s="1"/>
  <c r="AX47" i="13" s="1"/>
  <c r="AX48" i="13" s="1"/>
  <c r="AX49" i="13" s="1"/>
  <c r="AX50" i="13" s="1"/>
  <c r="AX51" i="13" s="1"/>
  <c r="AX52" i="13" s="1"/>
  <c r="AX53" i="13" s="1"/>
  <c r="AX54" i="13" s="1"/>
  <c r="AX55" i="13" s="1"/>
  <c r="AX56" i="13" s="1"/>
  <c r="AX57" i="13" s="1"/>
  <c r="AX58" i="13" s="1"/>
  <c r="AX59" i="13" s="1"/>
  <c r="AX60" i="13" s="1"/>
  <c r="AX61" i="13" s="1"/>
  <c r="AX62" i="13" s="1"/>
  <c r="AX63" i="13" s="1"/>
  <c r="AX64" i="13" s="1"/>
  <c r="AX65" i="13" s="1"/>
  <c r="AX66" i="13" s="1"/>
  <c r="AX67" i="13" s="1"/>
  <c r="AX68" i="13" s="1"/>
  <c r="AX69" i="13" s="1"/>
  <c r="AX70" i="13" s="1"/>
  <c r="AX71" i="13" s="1"/>
  <c r="AX72" i="13" s="1"/>
  <c r="AX73" i="13" s="1"/>
  <c r="AX74" i="13" s="1"/>
  <c r="AX75" i="13" s="1"/>
  <c r="AX76" i="13" s="1"/>
  <c r="AX77" i="13" s="1"/>
  <c r="AX78" i="13" s="1"/>
  <c r="AX79" i="13" s="1"/>
  <c r="AX80" i="13" s="1"/>
  <c r="AX81" i="13" s="1"/>
  <c r="AX82" i="13" s="1"/>
  <c r="AX83" i="13" s="1"/>
  <c r="AX84" i="13" s="1"/>
  <c r="AX85" i="13" s="1"/>
  <c r="AX86" i="13" s="1"/>
  <c r="AX87" i="13" s="1"/>
  <c r="AX88" i="13" s="1"/>
  <c r="AX89" i="13" s="1"/>
  <c r="AX90" i="13" s="1"/>
  <c r="AX91" i="13" s="1"/>
  <c r="AX92" i="13" s="1"/>
  <c r="AX93" i="13" s="1"/>
  <c r="AX94" i="13" s="1"/>
  <c r="AX95" i="13" s="1"/>
  <c r="AX96" i="13" s="1"/>
  <c r="AX97" i="13" s="1"/>
  <c r="AX98" i="13" s="1"/>
  <c r="AX99" i="13" s="1"/>
  <c r="AX100" i="13" s="1"/>
  <c r="AX101" i="13" s="1"/>
  <c r="AX102" i="13" s="1"/>
  <c r="AX103" i="13" s="1"/>
  <c r="AX104" i="13" s="1"/>
  <c r="AX105" i="13" s="1"/>
  <c r="AX106" i="13" s="1"/>
  <c r="AX107" i="13" s="1"/>
  <c r="AX108" i="13" s="1"/>
  <c r="AX109" i="13" s="1"/>
  <c r="AX110" i="13" s="1"/>
  <c r="AX111" i="13" s="1"/>
  <c r="T18" i="29" l="1"/>
  <c r="T17" i="29"/>
  <c r="H7" i="44"/>
  <c r="H6" i="44" s="1"/>
  <c r="H5" i="44" l="1"/>
  <c r="R7" i="44" l="1"/>
  <c r="N7" i="44" l="1"/>
  <c r="M7" i="44"/>
  <c r="L7" i="44"/>
  <c r="P3" i="44"/>
  <c r="G7" i="44"/>
  <c r="L6" i="44" l="1"/>
  <c r="AV13" i="13"/>
  <c r="AV14" i="13" s="1"/>
  <c r="AV15" i="13" s="1"/>
  <c r="AV16" i="13" s="1"/>
  <c r="AV17" i="13" s="1"/>
  <c r="AV18" i="13" s="1"/>
  <c r="AV19" i="13" s="1"/>
  <c r="AV20" i="13" s="1"/>
  <c r="AV21" i="13" s="1"/>
  <c r="AV22" i="13" s="1"/>
  <c r="AV23" i="13" s="1"/>
  <c r="AV24" i="13" s="1"/>
  <c r="AV25" i="13" s="1"/>
  <c r="AV26" i="13" s="1"/>
  <c r="AV27" i="13" s="1"/>
  <c r="AV28" i="13" s="1"/>
  <c r="AV29" i="13" s="1"/>
  <c r="AV30" i="13" s="1"/>
  <c r="AV31" i="13" s="1"/>
  <c r="AV32" i="13" s="1"/>
  <c r="AV33" i="13" s="1"/>
  <c r="AV34" i="13" s="1"/>
  <c r="AV35" i="13" s="1"/>
  <c r="AV36" i="13" s="1"/>
  <c r="AV37" i="13" s="1"/>
  <c r="AV38" i="13" s="1"/>
  <c r="AV39" i="13" s="1"/>
  <c r="AV40" i="13" s="1"/>
  <c r="AV41" i="13" s="1"/>
  <c r="AV42" i="13" s="1"/>
  <c r="AV43" i="13" s="1"/>
  <c r="AV44" i="13" s="1"/>
  <c r="AV45" i="13" s="1"/>
  <c r="AV46" i="13" s="1"/>
  <c r="AV47" i="13" s="1"/>
  <c r="AV48" i="13" s="1"/>
  <c r="AV49" i="13" s="1"/>
  <c r="AV50" i="13" s="1"/>
  <c r="AV51" i="13" s="1"/>
  <c r="AV52" i="13" s="1"/>
  <c r="AV53" i="13" s="1"/>
  <c r="AV54" i="13" s="1"/>
  <c r="AV55" i="13" s="1"/>
  <c r="AV56" i="13" s="1"/>
  <c r="AV57" i="13" s="1"/>
  <c r="AV58" i="13" s="1"/>
  <c r="AV59" i="13" s="1"/>
  <c r="AV60" i="13" s="1"/>
  <c r="AV61" i="13" s="1"/>
  <c r="AV62" i="13" s="1"/>
  <c r="AV63" i="13" s="1"/>
  <c r="AV64" i="13" s="1"/>
  <c r="AV65" i="13" s="1"/>
  <c r="AV66" i="13" s="1"/>
  <c r="AV67" i="13" s="1"/>
  <c r="AV68" i="13" s="1"/>
  <c r="AV69" i="13" s="1"/>
  <c r="AV70" i="13" s="1"/>
  <c r="AV71" i="13" s="1"/>
  <c r="AV72" i="13" s="1"/>
  <c r="AV73" i="13" s="1"/>
  <c r="AV74" i="13" s="1"/>
  <c r="AV75" i="13" s="1"/>
  <c r="AV76" i="13" s="1"/>
  <c r="AV77" i="13" s="1"/>
  <c r="AV78" i="13" s="1"/>
  <c r="AV79" i="13" s="1"/>
  <c r="AV80" i="13" s="1"/>
  <c r="AV81" i="13" s="1"/>
  <c r="AV82" i="13" s="1"/>
  <c r="AV83" i="13" s="1"/>
  <c r="AV84" i="13" s="1"/>
  <c r="AV85" i="13" s="1"/>
  <c r="AV86" i="13" s="1"/>
  <c r="AV87" i="13" s="1"/>
  <c r="AV88" i="13" s="1"/>
  <c r="AV89" i="13" s="1"/>
  <c r="AV90" i="13" s="1"/>
  <c r="AV91" i="13" s="1"/>
  <c r="AV92" i="13" s="1"/>
  <c r="AV93" i="13" s="1"/>
  <c r="AV94" i="13" s="1"/>
  <c r="AV95" i="13" s="1"/>
  <c r="AV96" i="13" s="1"/>
  <c r="AV97" i="13" s="1"/>
  <c r="AV98" i="13" s="1"/>
  <c r="AV99" i="13" s="1"/>
  <c r="AV100" i="13" s="1"/>
  <c r="AV101" i="13" s="1"/>
  <c r="AV102" i="13" s="1"/>
  <c r="AV103" i="13" s="1"/>
  <c r="AV104" i="13" s="1"/>
  <c r="AV105" i="13" s="1"/>
  <c r="AV106" i="13" s="1"/>
  <c r="AV107" i="13" s="1"/>
  <c r="AV108" i="13" s="1"/>
  <c r="AV109" i="13" s="1"/>
  <c r="AV110" i="13" s="1"/>
  <c r="AV111" i="13" s="1"/>
  <c r="AV112" i="13" s="1"/>
  <c r="AT13" i="13" l="1"/>
  <c r="AT14" i="13" s="1"/>
  <c r="AT15" i="13" s="1"/>
  <c r="AT16" i="13" s="1"/>
  <c r="AT17" i="13" s="1"/>
  <c r="AT18" i="13" s="1"/>
  <c r="AT19" i="13" s="1"/>
  <c r="AT20" i="13" s="1"/>
  <c r="AT21" i="13" s="1"/>
  <c r="AT22" i="13" s="1"/>
  <c r="AT23" i="13" s="1"/>
  <c r="AT24" i="13" s="1"/>
  <c r="AT25" i="13" s="1"/>
  <c r="AT26" i="13" s="1"/>
  <c r="AT27" i="13" s="1"/>
  <c r="AT28" i="13" s="1"/>
  <c r="AT29" i="13" s="1"/>
  <c r="AT30" i="13" s="1"/>
  <c r="AT31" i="13" s="1"/>
  <c r="AT32" i="13" s="1"/>
  <c r="AT33" i="13" s="1"/>
  <c r="AT34" i="13" s="1"/>
  <c r="AT35" i="13" s="1"/>
  <c r="AT36" i="13" s="1"/>
  <c r="AT37" i="13" s="1"/>
  <c r="AT38" i="13" s="1"/>
  <c r="AT39" i="13" s="1"/>
  <c r="AT40" i="13" s="1"/>
  <c r="AT41" i="13" s="1"/>
  <c r="AT42" i="13" s="1"/>
  <c r="AT43" i="13" s="1"/>
  <c r="AT44" i="13" s="1"/>
  <c r="AT45" i="13" s="1"/>
  <c r="AT46" i="13" s="1"/>
  <c r="AT47" i="13" s="1"/>
  <c r="AT48" i="13" s="1"/>
  <c r="AT49" i="13" s="1"/>
  <c r="AT50" i="13" s="1"/>
  <c r="AT51" i="13" s="1"/>
  <c r="AT52" i="13" s="1"/>
  <c r="AT53" i="13" s="1"/>
  <c r="AT54" i="13" s="1"/>
  <c r="AT55" i="13" s="1"/>
  <c r="AT56" i="13" s="1"/>
  <c r="AT57" i="13" s="1"/>
  <c r="AT58" i="13" s="1"/>
  <c r="AT59" i="13" s="1"/>
  <c r="AT60" i="13" s="1"/>
  <c r="AT61" i="13" s="1"/>
  <c r="AT62" i="13" s="1"/>
  <c r="AT63" i="13" s="1"/>
  <c r="AT64" i="13" s="1"/>
  <c r="AT65" i="13" s="1"/>
  <c r="AT66" i="13" s="1"/>
  <c r="AT67" i="13" s="1"/>
  <c r="AT68" i="13" s="1"/>
  <c r="AT69" i="13" s="1"/>
  <c r="AT70" i="13" s="1"/>
  <c r="AT71" i="13" s="1"/>
  <c r="AT72" i="13" s="1"/>
  <c r="AT73" i="13" s="1"/>
  <c r="AT74" i="13" s="1"/>
  <c r="AT75" i="13" s="1"/>
  <c r="AT76" i="13" s="1"/>
  <c r="AT77" i="13" s="1"/>
  <c r="AT78" i="13" s="1"/>
  <c r="AT79" i="13" s="1"/>
  <c r="AT80" i="13" s="1"/>
  <c r="AT81" i="13" s="1"/>
  <c r="AT82" i="13" s="1"/>
  <c r="AT83" i="13" s="1"/>
  <c r="AT84" i="13" s="1"/>
  <c r="AT85" i="13" s="1"/>
  <c r="AT86" i="13" s="1"/>
  <c r="AT87" i="13" s="1"/>
  <c r="AT88" i="13" s="1"/>
  <c r="AT89" i="13" s="1"/>
  <c r="AT90" i="13" s="1"/>
  <c r="AT91" i="13" s="1"/>
  <c r="AT92" i="13" s="1"/>
  <c r="AT93" i="13" s="1"/>
  <c r="AT94" i="13" s="1"/>
  <c r="AT95" i="13" s="1"/>
  <c r="AT96" i="13" s="1"/>
  <c r="AT97" i="13" s="1"/>
  <c r="AT98" i="13" s="1"/>
  <c r="AT99" i="13" s="1"/>
  <c r="AT100" i="13" s="1"/>
  <c r="AT101" i="13" s="1"/>
  <c r="AT102" i="13" s="1"/>
  <c r="AT103" i="13" s="1"/>
  <c r="AT104" i="13" s="1"/>
  <c r="AT105" i="13" s="1"/>
  <c r="AT106" i="13" s="1"/>
  <c r="AT107" i="13" s="1"/>
  <c r="AT108" i="13" s="1"/>
  <c r="AT109" i="13" s="1"/>
  <c r="AT110" i="13" s="1"/>
  <c r="AT111" i="13" s="1"/>
  <c r="R35" i="29" l="1"/>
  <c r="R34" i="29"/>
  <c r="L7" i="42"/>
  <c r="M7" i="42"/>
  <c r="K6" i="42" s="1"/>
  <c r="K5" i="42" s="1"/>
  <c r="K7" i="42"/>
  <c r="G7" i="42"/>
  <c r="G6" i="42" s="1"/>
  <c r="Q18" i="29"/>
  <c r="Q17" i="29"/>
  <c r="G5" i="42" l="1"/>
  <c r="G111" i="13"/>
  <c r="G110" i="13"/>
  <c r="G109" i="13"/>
  <c r="G108" i="13"/>
  <c r="G107" i="13"/>
  <c r="G106" i="13"/>
  <c r="G105" i="13"/>
  <c r="G104" i="13"/>
  <c r="G92" i="13"/>
  <c r="G93" i="13"/>
  <c r="G94" i="13"/>
  <c r="G95" i="13"/>
  <c r="G96" i="13"/>
  <c r="G97" i="13"/>
  <c r="G98" i="13"/>
  <c r="G91" i="13"/>
  <c r="U31" i="29" l="1"/>
  <c r="U30" i="29"/>
  <c r="U29" i="29"/>
  <c r="U28" i="29"/>
  <c r="U27" i="29"/>
  <c r="U26" i="29"/>
  <c r="U25" i="29"/>
  <c r="U24" i="29"/>
  <c r="U23" i="29"/>
  <c r="U22" i="29"/>
  <c r="U21" i="29"/>
  <c r="U20" i="29"/>
  <c r="U18" i="29"/>
  <c r="U17" i="29"/>
  <c r="U15" i="29"/>
  <c r="U14" i="29"/>
  <c r="U13" i="29"/>
  <c r="U12" i="29"/>
  <c r="R31" i="29"/>
  <c r="R30" i="29"/>
  <c r="R29" i="29"/>
  <c r="R28" i="29"/>
  <c r="R27" i="29"/>
  <c r="R26" i="29"/>
  <c r="R25" i="29"/>
  <c r="R24" i="29"/>
  <c r="R23" i="29"/>
  <c r="R22" i="29"/>
  <c r="R21" i="29"/>
  <c r="R20" i="29"/>
  <c r="R18" i="29"/>
  <c r="R17" i="29"/>
  <c r="R15" i="29"/>
  <c r="R14" i="29"/>
  <c r="R13" i="29"/>
  <c r="R12" i="29"/>
  <c r="U37" i="29" l="1"/>
  <c r="R37" i="29"/>
  <c r="O35" i="29" l="1"/>
  <c r="O34" i="29"/>
  <c r="L7" i="41"/>
  <c r="M7" i="41"/>
  <c r="K7" i="41"/>
  <c r="G7" i="41"/>
  <c r="G5" i="41" s="1"/>
  <c r="G4" i="41" s="1"/>
  <c r="O31" i="29"/>
  <c r="O30" i="29"/>
  <c r="O29" i="29"/>
  <c r="O28" i="29"/>
  <c r="O27" i="29"/>
  <c r="O26" i="29"/>
  <c r="O25" i="29"/>
  <c r="O24" i="29"/>
  <c r="O23" i="29"/>
  <c r="O22" i="29"/>
  <c r="O21" i="29"/>
  <c r="O20" i="29"/>
  <c r="O15" i="29"/>
  <c r="O14" i="29"/>
  <c r="O13" i="29"/>
  <c r="O12" i="29"/>
  <c r="N18" i="29"/>
  <c r="O18" i="29" s="1"/>
  <c r="N17" i="29"/>
  <c r="O17" i="29" s="1"/>
  <c r="K6" i="41" l="1"/>
  <c r="K4" i="41" s="1"/>
  <c r="O37" i="29"/>
  <c r="G6" i="41"/>
  <c r="G84" i="13"/>
  <c r="G83" i="13"/>
  <c r="G82" i="13"/>
  <c r="G81" i="13"/>
  <c r="G80" i="13"/>
  <c r="G79" i="13"/>
  <c r="G78" i="13"/>
  <c r="G77" i="13"/>
  <c r="T37" i="29" l="1"/>
  <c r="Q37" i="29"/>
  <c r="N37" i="29"/>
  <c r="K37" i="29"/>
  <c r="H37" i="29"/>
  <c r="W12" i="29"/>
  <c r="W13" i="29"/>
  <c r="W14" i="29"/>
  <c r="W15" i="29"/>
  <c r="W16" i="29"/>
  <c r="W20" i="29"/>
  <c r="W21" i="29"/>
  <c r="W22" i="29"/>
  <c r="W23" i="29"/>
  <c r="W24" i="29"/>
  <c r="W25" i="29"/>
  <c r="W26" i="29"/>
  <c r="W27" i="29"/>
  <c r="W28" i="29"/>
  <c r="W29" i="29"/>
  <c r="W30" i="29"/>
  <c r="W31" i="29"/>
  <c r="W11" i="29"/>
  <c r="W35" i="29" s="1"/>
  <c r="X29" i="29" l="1"/>
  <c r="X25" i="29"/>
  <c r="X21" i="29"/>
  <c r="X12" i="29"/>
  <c r="X24" i="29"/>
  <c r="X15" i="29"/>
  <c r="X31" i="29"/>
  <c r="X27" i="29"/>
  <c r="X23" i="29"/>
  <c r="X14" i="29"/>
  <c r="W34" i="29"/>
  <c r="X35" i="29" s="1"/>
  <c r="X28" i="29"/>
  <c r="X20" i="29"/>
  <c r="W33" i="29"/>
  <c r="X30" i="29"/>
  <c r="X26" i="29"/>
  <c r="X22" i="29"/>
  <c r="X13" i="29"/>
  <c r="W37" i="29"/>
  <c r="L31" i="29"/>
  <c r="L30" i="29"/>
  <c r="L29" i="29"/>
  <c r="L28" i="29"/>
  <c r="L27" i="29"/>
  <c r="L26" i="29"/>
  <c r="L25" i="29"/>
  <c r="L24" i="29"/>
  <c r="L23" i="29"/>
  <c r="L22" i="29"/>
  <c r="L21" i="29"/>
  <c r="L20" i="29"/>
  <c r="L15" i="29"/>
  <c r="L14" i="29"/>
  <c r="L13" i="29"/>
  <c r="L12" i="29"/>
  <c r="K18" i="29"/>
  <c r="L18" i="29" s="1"/>
  <c r="K17" i="29"/>
  <c r="L17" i="29" s="1"/>
  <c r="L35" i="29"/>
  <c r="L34" i="29"/>
  <c r="N7" i="40"/>
  <c r="M7" i="40"/>
  <c r="L7" i="40"/>
  <c r="H7" i="40"/>
  <c r="H6" i="40" s="1"/>
  <c r="X37" i="29" l="1"/>
  <c r="X34" i="29"/>
  <c r="L37" i="29"/>
  <c r="H5" i="40"/>
  <c r="H4" i="40" s="1"/>
  <c r="L3" i="40" s="1"/>
  <c r="I6" i="40"/>
  <c r="L5" i="40"/>
  <c r="L4" i="40" s="1"/>
  <c r="G64" i="13"/>
  <c r="G65" i="13"/>
  <c r="G66" i="13"/>
  <c r="G67" i="13"/>
  <c r="G68" i="13"/>
  <c r="G69" i="13"/>
  <c r="G70" i="13"/>
  <c r="G63" i="13"/>
  <c r="I31" i="29" l="1"/>
  <c r="I30" i="29"/>
  <c r="I29" i="29"/>
  <c r="I28" i="29"/>
  <c r="I27" i="29"/>
  <c r="I26" i="29"/>
  <c r="I25" i="29"/>
  <c r="I24" i="29"/>
  <c r="I23" i="29"/>
  <c r="I22" i="29"/>
  <c r="I21" i="29"/>
  <c r="I20" i="29"/>
  <c r="I16" i="29"/>
  <c r="I15" i="29"/>
  <c r="I14" i="29"/>
  <c r="I13" i="29"/>
  <c r="I12" i="29"/>
  <c r="H18" i="29"/>
  <c r="I18" i="29" s="1"/>
  <c r="H17" i="29"/>
  <c r="I17" i="29" s="1"/>
  <c r="I35" i="29"/>
  <c r="I34" i="29"/>
  <c r="I37" i="29" l="1"/>
  <c r="M7" i="39"/>
  <c r="L7" i="39"/>
  <c r="K7" i="39"/>
  <c r="I7" i="39"/>
  <c r="I6" i="39" s="1"/>
  <c r="K5" i="39" l="1"/>
  <c r="K3" i="39" s="1"/>
  <c r="I5" i="39"/>
  <c r="I3" i="39" s="1"/>
  <c r="I2" i="39" s="1"/>
  <c r="G56" i="13"/>
  <c r="G55" i="13"/>
  <c r="G54" i="13"/>
  <c r="G53" i="13"/>
  <c r="G52" i="13"/>
  <c r="G51" i="13"/>
  <c r="G50" i="13"/>
  <c r="G49" i="13"/>
  <c r="F16" i="29" l="1"/>
  <c r="E17" i="29"/>
  <c r="W17" i="29" s="1"/>
  <c r="X17" i="29" s="1"/>
  <c r="E18" i="29"/>
  <c r="W18" i="29" s="1"/>
  <c r="X18" i="29" s="1"/>
  <c r="F31" i="29"/>
  <c r="F30" i="29"/>
  <c r="F29" i="29"/>
  <c r="F28" i="29"/>
  <c r="F27" i="29"/>
  <c r="F26" i="29"/>
  <c r="F25" i="29"/>
  <c r="F24" i="29"/>
  <c r="F23" i="29"/>
  <c r="F22" i="29"/>
  <c r="F21" i="29"/>
  <c r="F20" i="29"/>
  <c r="F15" i="29"/>
  <c r="F14" i="29"/>
  <c r="F13" i="29"/>
  <c r="F12" i="29"/>
  <c r="F35" i="29"/>
  <c r="E37" i="29"/>
  <c r="I7" i="33"/>
  <c r="I8" i="33" s="1"/>
  <c r="I5" i="33" s="1"/>
  <c r="L7" i="33"/>
  <c r="M7" i="33"/>
  <c r="K7" i="33"/>
  <c r="K8" i="33" l="1"/>
  <c r="K3" i="33" s="1"/>
  <c r="F17" i="29"/>
  <c r="F37" i="29"/>
  <c r="F18" i="29"/>
  <c r="I6" i="33"/>
  <c r="G41" i="13"/>
  <c r="G40" i="13"/>
  <c r="G39" i="13"/>
  <c r="G38" i="13"/>
  <c r="G25" i="13" l="1"/>
  <c r="G31" i="13"/>
  <c r="G30" i="13"/>
  <c r="G29" i="13"/>
  <c r="G28" i="13"/>
  <c r="G27" i="13"/>
  <c r="G26" i="13"/>
  <c r="G23" i="13"/>
  <c r="G24" i="13"/>
  <c r="G22" i="13"/>
  <c r="G7" i="13" l="1"/>
  <c r="G8" i="13"/>
  <c r="G9" i="13"/>
  <c r="G10" i="13"/>
  <c r="G11" i="13"/>
  <c r="G12" i="13"/>
  <c r="G13" i="13"/>
  <c r="G14" i="13"/>
  <c r="G15" i="13"/>
  <c r="G6" i="13"/>
  <c r="B12" i="5" l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rosstable 14.1" type="6" refreshedVersion="6" background="1" saveData="1">
    <textPr codePage="932" sourceFile="C:\My Documents\km\icga\TCEC\TCEC_14\logfiles\Crosstable 14.1.txt" delimited="0">
      <textFields count="17">
        <textField/>
        <textField type="text" position="2"/>
        <textField position="22"/>
        <textField position="26"/>
        <textField position="31"/>
        <textField position="34"/>
        <textField position="41"/>
        <textField position="43"/>
        <textField position="48"/>
        <textField type="text" position="53"/>
        <textField type="text" position="58"/>
        <textField type="text" position="63"/>
        <textField type="text" position="68"/>
        <textField type="text" position="73"/>
        <textField type="text" position="78"/>
        <textField type="text" position="83"/>
        <textField type="text" position="88"/>
      </textFields>
    </textPr>
  </connection>
  <connection id="2" xr16:uid="{00000000-0015-0000-FFFF-FFFF02000000}" name="Crosstable 14.21" type="6" refreshedVersion="6" background="1" saveData="1">
    <textPr codePage="932" sourceFile="C:\My Documents\km\icga\TCEC\TCEC_14\logfiles\Crosstable 14.2.txt" delimited="0">
      <textFields count="17">
        <textField/>
        <textField type="text" position="2"/>
        <textField position="26"/>
        <textField position="30"/>
        <textField position="35"/>
        <textField position="38"/>
        <textField position="45"/>
        <textField position="47"/>
        <textField position="52"/>
        <textField type="text" position="57"/>
        <textField type="text" position="62"/>
        <textField type="text" position="67"/>
        <textField type="text" position="72"/>
        <textField type="text" position="77"/>
        <textField type="text" position="82"/>
        <textField type="text" position="87"/>
        <textField type="text" position="92"/>
      </textFields>
    </textPr>
  </connection>
  <connection id="3" xr16:uid="{00000000-0015-0000-FFFF-FFFF03000000}" name="Crosstable 14.3" type="6" refreshedVersion="6" background="1" saveData="1">
    <textPr codePage="932" sourceFile="C:\My Documents\km\icga\TCEC\TCEC_14\logfiles\Crosstable 14.3.txt" delimited="0">
      <textFields count="17">
        <textField/>
        <textField type="text" position="2"/>
        <textField position="23"/>
        <textField position="27"/>
        <textField position="32"/>
        <textField position="35"/>
        <textField position="42"/>
        <textField position="44"/>
        <textField position="49"/>
        <textField type="text" position="54"/>
        <textField type="text" position="59"/>
        <textField type="text" position="64"/>
        <textField type="text" position="69"/>
        <textField type="text" position="74"/>
        <textField type="text" position="79"/>
        <textField type="text" position="84"/>
        <textField type="text" position="89"/>
      </textFields>
    </textPr>
  </connection>
  <connection id="4" xr16:uid="{00000000-0015-0000-FFFF-FFFF04000000}" name="Crosstable 14.4" type="6" refreshedVersion="6" background="1" saveData="1">
    <textPr codePage="932" sourceFile="C:\My Documents\km\icga\TCEC\TCEC_14\logfiles\Crosstable 14.4.txt" delimited="0">
      <textFields count="21">
        <textField/>
        <textField type="text" position="2"/>
        <textField position="22"/>
        <textField position="26"/>
        <textField position="31"/>
        <textField position="34"/>
        <textField position="41"/>
        <textField position="43"/>
        <textField position="48"/>
        <textField type="text" position="53"/>
        <textField type="text" position="58"/>
        <textField type="text" position="63"/>
        <textField type="text" position="68"/>
        <textField type="text" position="73"/>
        <textField type="text" position="78"/>
        <textField type="text" position="83"/>
        <textField type="text" position="88"/>
        <textField type="text" position="93"/>
        <textField type="text" position="98"/>
        <textField type="text" position="103"/>
        <textField type="text" position="108"/>
      </textFields>
    </textPr>
  </connection>
  <connection id="5" xr16:uid="{00000000-0015-0000-FFFF-FFFF05000000}" name="Crosstable 14.P" type="6" refreshedVersion="6" background="1" saveData="1">
    <textPr codePage="932" sourceFile="C:\My Documents\km\icga\TCEC\TCEC_14\logfiles\Crosstable 14.P.txt" delimited="0">
      <textFields count="17">
        <textField/>
        <textField type="text" position="2"/>
        <textField position="23"/>
        <textField position="27"/>
        <textField position="32"/>
        <textField position="35"/>
        <textField position="42"/>
        <textField position="44"/>
        <textField position="49"/>
        <textField type="text" position="54"/>
        <textField type="text" position="61"/>
        <textField type="text" position="68"/>
        <textField type="text" position="75"/>
        <textField type="text" position="82"/>
        <textField type="text" position="89"/>
        <textField type="text" position="96"/>
        <textField type="text" position="103"/>
      </textFields>
    </textPr>
  </connection>
  <connection id="6" xr16:uid="{00000000-0015-0000-FFFF-FFFF06000000}" name="TCEC_Season_15_-_Division_4_Playoff" type="6" refreshedVersion="6" background="1" saveData="1">
    <textPr codePage="850" sourceFile="C:\My Documents\km\icga\TCEC\TCEC_15\pgn fles\TCEC_Season_15_-_Division_4_Playoff.pgn" delimiter="£">
      <textFields>
        <textField type="text"/>
      </textFields>
    </textPr>
  </connection>
  <connection id="7" xr16:uid="{00000000-0015-0000-FFFF-FFFF07000000}" name="TCEC15" type="6" refreshedVersion="6" background="1" saveData="1">
    <textPr codePage="850" sourceFile="C:\My Documents\km\icga\TCEC\TCEC_15\logfiles\TCEC15.2 schedule" delimited="0">
      <textFields count="15">
        <textField/>
        <textField type="text" position="3"/>
        <textField type="text" position="22"/>
        <textField type="text" position="31"/>
        <textField type="text" position="50"/>
        <textField position="67"/>
        <textField type="text" position="71"/>
        <textField type="text" position="79"/>
        <textField type="skip" position="86"/>
        <textField type="skip" position="96"/>
        <textField type="skip" position="99"/>
        <textField position="110"/>
        <textField type="text" position="119"/>
        <textField type="text" position="123"/>
        <textField type="text" position="185"/>
      </textFields>
    </textPr>
  </connection>
  <connection id="8" xr16:uid="{00000000-0015-0000-FFFF-FFFF08000000}" name="TCEC15.4a-2" type="6" refreshedVersion="6" background="1" saveData="1">
    <textPr codePage="850" sourceFile="C:\My Documents\km\icga\TCEC\TCEC_15\pgn fles\TCEC15.4a-2.pgn" delimited="0">
      <textFields count="13">
        <textField/>
        <textField type="skip" position="154"/>
        <textField type="skip" position="158"/>
        <textField type="skip" position="161"/>
        <textField type="skip" position="165"/>
        <textField type="skip" position="169"/>
        <textField type="skip" position="172"/>
        <textField type="skip" position="176"/>
        <textField type="skip" position="179"/>
        <textField type="skip" position="182"/>
        <textField type="skip" position="185"/>
        <textField type="skip" position="187"/>
        <textField type="skip" position="193"/>
      </textFields>
    </textPr>
  </connection>
  <connection id="9" xr16:uid="{00000000-0015-0000-FFFF-FFFF09000000}" name="TCEC151" type="6" refreshedVersion="6" background="1" saveData="1">
    <textPr codePage="850" sourceFile="C:\My Documents\km\icga\TCEC\TCEC_15\logfiles\TCEC15.1 schedule" delimited="0">
      <textFields count="15">
        <textField/>
        <textField position="3"/>
        <textField position="25"/>
        <textField position="33"/>
        <textField position="56"/>
        <textField position="74"/>
        <textField position="77"/>
        <textField position="85"/>
        <textField position="94"/>
        <textField position="102"/>
        <textField position="105"/>
        <textField position="116"/>
        <textField position="125"/>
        <textField position="129"/>
        <textField position="200"/>
      </textFields>
    </textPr>
  </connection>
  <connection id="10" xr16:uid="{00000000-0015-0000-FFFF-FFFF0A000000}" name="TCEC152" type="6" refreshedVersion="6" background="1" saveData="1">
    <textPr codePage="65001" sourceFile="C:\My Documents\km\icga\TCEC\TCEC_15\logfiles\TCEC15.P x-table" delimited="0">
      <textFields count="17">
        <textField/>
        <textField type="text" position="2"/>
        <textField type="text" position="27"/>
        <textField type="text" position="31"/>
        <textField type="text" position="36"/>
        <textField type="text" position="39"/>
        <textField type="text" position="46"/>
        <textField type="text" position="48"/>
        <textField type="text" position="52"/>
        <textField type="text" position="57"/>
        <textField type="text" position="61"/>
        <textField type="text" position="65"/>
        <textField type="text" position="69"/>
        <textField type="text" position="73"/>
        <textField type="text" position="77"/>
        <textField type="text" position="81"/>
        <textField type="text" position="85"/>
      </textFields>
    </textPr>
  </connection>
  <connection id="11" xr16:uid="{00000000-0015-0000-FFFF-FFFF0B000000}" name="TCEC153" type="6" refreshedVersion="6" background="1" saveData="1">
    <textPr codePage="850" sourceFile="C:\My Documents\km\icga\TCEC\TCEC_15\logfiles\TCEC15.SF schedule" delimited="0">
      <textFields count="15">
        <textField/>
        <textField type="text" position="3"/>
        <textField type="text" position="30"/>
        <textField type="text" position="38"/>
        <textField type="text" position="66"/>
        <textField position="84"/>
        <textField type="text" position="89"/>
        <textField type="text" position="97"/>
        <textField type="skip" position="106"/>
        <textField type="skip" position="114"/>
        <textField type="skip" position="117"/>
        <textField position="128"/>
        <textField type="text" position="137"/>
        <textField type="text" position="141"/>
        <textField type="text" position="203"/>
      </textFields>
    </textPr>
  </connection>
  <connection id="12" xr16:uid="{00000000-0015-0000-FFFF-FFFF0C000000}" name="TCEC154" type="6" refreshedVersion="6" background="1" saveData="1">
    <textPr codePage="65001" sourceFile="C:\My Documents\km\icga\TCEC\TCEC_15\logfiles\TCEC15.P x-table" delimited="0">
      <textFields count="17">
        <textField/>
        <textField position="2"/>
        <textField type="skip" position="26"/>
        <textField type="skip" position="31"/>
        <textField type="skip" position="36"/>
        <textField type="skip" position="39"/>
        <textField type="skip" position="46"/>
        <textField type="skip" position="48"/>
        <textField type="skip" position="52"/>
        <textField position="57"/>
        <textField position="61"/>
        <textField position="65"/>
        <textField position="69"/>
        <textField position="73"/>
        <textField position="77"/>
        <textField position="81"/>
        <textField position="85"/>
      </textFields>
    </textPr>
  </connection>
  <connection id="13" xr16:uid="{00000000-0015-0000-FFFF-FFFF0D000000}" name="TCEC155" type="6" refreshedVersion="6" background="1" saveData="1">
    <textPr codePage="65001" sourceFile="C:\My Documents\km\icga\TCEC\TCEC_15\logfiles\TCEC15.P4 x-table" delimited="0">
      <textFields count="17">
        <textField type="skip"/>
        <textField type="text" position="2"/>
        <textField type="skip" position="27"/>
        <textField type="skip" position="31"/>
        <textField type="skip" position="36"/>
        <textField type="skip" position="39"/>
        <textField type="skip" position="46"/>
        <textField type="skip" position="48"/>
        <textField type="skip" position="53"/>
        <textField type="text" position="58"/>
        <textField type="text" position="63"/>
        <textField type="text" position="68"/>
        <textField type="text" position="73"/>
        <textField type="text" position="78"/>
        <textField type="text" position="83"/>
        <textField type="text" position="88"/>
        <textField type="text" position="93"/>
      </textFields>
    </textPr>
  </connection>
  <connection id="14" xr16:uid="{00000000-0015-0000-FFFF-FFFF0E000000}" name="TCEC156" type="6" refreshedVersion="6" background="1" saveData="1">
    <textPr codePage="850" sourceFile="C:\My Documents\km\icga\TCEC\TCEC_15\logfiles\TCEC15.SF schedule - partial" delimited="0">
      <textFields count="16">
        <textField/>
        <textField type="text" position="3"/>
        <textField type="text" position="30"/>
        <textField type="text" position="38"/>
        <textField type="text" position="66"/>
        <textField position="84"/>
        <textField type="text" position="89"/>
        <textField type="text" position="97"/>
        <textField type="skip" position="106"/>
        <textField type="skip" position="114"/>
        <textField type="skip" position="117"/>
        <textField position="128"/>
        <textField position="137"/>
        <textField position="141"/>
        <textField position="203"/>
        <textField position="238"/>
      </textFields>
    </textPr>
  </connection>
  <connection id="15" xr16:uid="{00000000-0015-0000-FFFF-FFFF0F000000}" name="TCEC157" type="6" refreshedVersion="6" background="1" saveData="1">
    <textPr codePage="850" sourceFile="C:\My Documents\km\icga\TCEC\TCEC_15\logfiles\TCEC15.P schedule" delimited="0">
      <textFields count="15">
        <textField/>
        <textField type="text" position="3"/>
        <textField type="text" position="27"/>
        <textField type="text" position="35"/>
        <textField type="text" position="60"/>
        <textField position="78"/>
        <textField type="text" position="81"/>
        <textField type="text" position="89"/>
        <textField type="skip" position="98"/>
        <textField type="skip" position="106"/>
        <textField type="skip" position="109"/>
        <textField type="text" position="120"/>
        <textField type="text" position="129"/>
        <textField type="text" position="133"/>
        <textField type="text" position="201"/>
      </textFields>
    </textPr>
  </connection>
  <connection id="16" xr16:uid="{00000000-0015-0000-FFFF-FFFF10000000}" name="TCEC158" type="6" refreshedVersion="6" background="1" saveData="1">
    <textPr codePage="850" sourceFile="C:\My Documents\km\icga\TCEC\TCEC_15\logfiles\TCEC15.SF schedule - partial" delimited="0">
      <textFields count="16">
        <textField/>
        <textField type="text" position="3"/>
        <textField type="text" position="30"/>
        <textField type="text" position="38"/>
        <textField type="text" position="66"/>
        <textField position="84"/>
        <textField type="text" position="90"/>
        <textField type="text" position="97"/>
        <textField type="skip" position="106"/>
        <textField type="skip" position="114"/>
        <textField type="skip" position="117"/>
        <textField position="128"/>
        <textField position="137"/>
        <textField type="text" position="141"/>
        <textField type="text" position="203"/>
        <textField position="255"/>
      </textFields>
    </textPr>
  </connection>
</connections>
</file>

<file path=xl/sharedStrings.xml><?xml version="1.0" encoding="utf-8"?>
<sst xmlns="http://schemas.openxmlformats.org/spreadsheetml/2006/main" count="8070" uniqueCount="2097">
  <si>
    <t>#</t>
  </si>
  <si>
    <t>Game</t>
  </si>
  <si>
    <t>White</t>
  </si>
  <si>
    <t>Black</t>
  </si>
  <si>
    <t>Nirvana 2.4</t>
  </si>
  <si>
    <t>—</t>
  </si>
  <si>
    <t>1-0</t>
  </si>
  <si>
    <t>0-1</t>
  </si>
  <si>
    <t>Topic</t>
  </si>
  <si>
    <t>Chiron</t>
  </si>
  <si>
    <t>ECO</t>
  </si>
  <si>
    <t>Opening</t>
  </si>
  <si>
    <t>A45</t>
  </si>
  <si>
    <t>B23</t>
  </si>
  <si>
    <t>E60</t>
  </si>
  <si>
    <t>E90</t>
  </si>
  <si>
    <t>B08</t>
  </si>
  <si>
    <t>D12</t>
  </si>
  <si>
    <t>B07</t>
  </si>
  <si>
    <t>Andscacs</t>
  </si>
  <si>
    <t>Ginkgo</t>
  </si>
  <si>
    <t>x</t>
  </si>
  <si>
    <t>D85</t>
  </si>
  <si>
    <t>B22</t>
  </si>
  <si>
    <t>B12</t>
  </si>
  <si>
    <t>C01</t>
  </si>
  <si>
    <t>D45</t>
  </si>
  <si>
    <t>Jonny</t>
  </si>
  <si>
    <t>B45</t>
  </si>
  <si>
    <t>Engine</t>
  </si>
  <si>
    <t>Te</t>
  </si>
  <si>
    <t>Va</t>
  </si>
  <si>
    <t>Wa</t>
  </si>
  <si>
    <t>Ar</t>
  </si>
  <si>
    <t>Ne</t>
  </si>
  <si>
    <t>Fr</t>
  </si>
  <si>
    <t>La</t>
  </si>
  <si>
    <t>An</t>
  </si>
  <si>
    <t>Fi</t>
  </si>
  <si>
    <t>Ch</t>
  </si>
  <si>
    <t>Gu</t>
  </si>
  <si>
    <t>Ni</t>
  </si>
  <si>
    <t>Jo</t>
  </si>
  <si>
    <t>Bo</t>
  </si>
  <si>
    <t>C05</t>
  </si>
  <si>
    <t>ELO</t>
  </si>
  <si>
    <t>Komodo</t>
  </si>
  <si>
    <t>Fire</t>
  </si>
  <si>
    <t>Houdini</t>
  </si>
  <si>
    <t>Stockfish</t>
  </si>
  <si>
    <t>Booot</t>
  </si>
  <si>
    <t>Nirvana</t>
  </si>
  <si>
    <t>Laser</t>
  </si>
  <si>
    <t>Texel</t>
  </si>
  <si>
    <t>Fizbo</t>
  </si>
  <si>
    <t>Wasp</t>
  </si>
  <si>
    <t>Nemorino</t>
  </si>
  <si>
    <t>Gull</t>
  </si>
  <si>
    <t>Arasan</t>
  </si>
  <si>
    <t>Authors</t>
  </si>
  <si>
    <t>AD</t>
  </si>
  <si>
    <t>US</t>
  </si>
  <si>
    <t>NL</t>
  </si>
  <si>
    <t>UA</t>
  </si>
  <si>
    <t>IT</t>
  </si>
  <si>
    <t>DE</t>
  </si>
  <si>
    <t>RU</t>
  </si>
  <si>
    <t>BE</t>
  </si>
  <si>
    <t>SE</t>
  </si>
  <si>
    <t>Tord Romstad, Marco Costalba, Joona Kiiski, Gary Linscott</t>
  </si>
  <si>
    <t>Daniel José Queraltó</t>
  </si>
  <si>
    <t>Jon Dart</t>
  </si>
  <si>
    <t>Alex Morozov</t>
  </si>
  <si>
    <t>Ubaldo Andrea Farina</t>
  </si>
  <si>
    <t>Norman Schmidt</t>
  </si>
  <si>
    <t>Youri Matiounine</t>
  </si>
  <si>
    <t>Frank Schneider</t>
  </si>
  <si>
    <t>Vadim Demichev</t>
  </si>
  <si>
    <t>Robert Houdart</t>
  </si>
  <si>
    <t>Johannes Zwanzger</t>
  </si>
  <si>
    <t>Don Dailey, Larry Kaufman, Mark Lefler</t>
  </si>
  <si>
    <t>Vajolet2</t>
  </si>
  <si>
    <t>EGTs</t>
  </si>
  <si>
    <t>Jeffrey An, Michael An</t>
  </si>
  <si>
    <t>Christian Günther</t>
  </si>
  <si>
    <t>Thomas Kolarik</t>
  </si>
  <si>
    <t>Vasik Rajlich</t>
  </si>
  <si>
    <t>Peter Österlund</t>
  </si>
  <si>
    <t>Marco Belli</t>
  </si>
  <si>
    <t>John Stanback</t>
  </si>
  <si>
    <t>D20</t>
  </si>
  <si>
    <t>To</t>
  </si>
  <si>
    <t>Pts</t>
  </si>
  <si>
    <t>SB</t>
  </si>
  <si>
    <t>====</t>
  </si>
  <si>
    <t>==1=</t>
  </si>
  <si>
    <t>=1==</t>
  </si>
  <si>
    <t>==0=</t>
  </si>
  <si>
    <t>1===</t>
  </si>
  <si>
    <t>===1</t>
  </si>
  <si>
    <t>===0</t>
  </si>
  <si>
    <t>=0==</t>
  </si>
  <si>
    <t>0===</t>
  </si>
  <si>
    <t>thr.</t>
  </si>
  <si>
    <t>Country Codes</t>
  </si>
  <si>
    <t>NO/IT/ FI/CA</t>
  </si>
  <si>
    <t>Pe</t>
  </si>
  <si>
    <t>Et</t>
  </si>
  <si>
    <t>==11</t>
  </si>
  <si>
    <t>1111</t>
  </si>
  <si>
    <t>==00</t>
  </si>
  <si>
    <t>0000</t>
  </si>
  <si>
    <t>ChessbrainVB</t>
  </si>
  <si>
    <t>Ethereal</t>
  </si>
  <si>
    <t>Pedone</t>
  </si>
  <si>
    <t>Initial</t>
  </si>
  <si>
    <t>Div.</t>
  </si>
  <si>
    <t>Syz.</t>
  </si>
  <si>
    <t>Fritz</t>
  </si>
  <si>
    <t>2.0</t>
  </si>
  <si>
    <t>P</t>
  </si>
  <si>
    <t>Roger Zuehlsdorf</t>
  </si>
  <si>
    <t>Andrew Grant</t>
  </si>
  <si>
    <t>Fabio Gobbato</t>
  </si>
  <si>
    <t>Termination</t>
  </si>
  <si>
    <t>Duration</t>
  </si>
  <si>
    <t>M17</t>
  </si>
  <si>
    <t>B40</t>
  </si>
  <si>
    <t>Version</t>
  </si>
  <si>
    <t>xboard</t>
  </si>
  <si>
    <t>½-½</t>
  </si>
  <si>
    <t>Final</t>
  </si>
  <si>
    <t>St</t>
  </si>
  <si>
    <t>Ho</t>
  </si>
  <si>
    <t>Ko</t>
  </si>
  <si>
    <t>Gi</t>
  </si>
  <si>
    <t>CZ/US</t>
  </si>
  <si>
    <t>FR</t>
  </si>
  <si>
    <t>proto-</t>
  </si>
  <si>
    <t>col</t>
  </si>
  <si>
    <t>Nal?</t>
  </si>
  <si>
    <t>Name</t>
  </si>
  <si>
    <t>Fz</t>
  </si>
  <si>
    <t>Cb</t>
  </si>
  <si>
    <t>ab</t>
  </si>
  <si>
    <t>Div. 4, 3, 2, 1, P x-tables</t>
  </si>
  <si>
    <t>Rodent III</t>
  </si>
  <si>
    <t>Tucano</t>
  </si>
  <si>
    <t>Xiphos</t>
  </si>
  <si>
    <t>Xi</t>
  </si>
  <si>
    <t>Tu</t>
  </si>
  <si>
    <t>Ro</t>
  </si>
  <si>
    <t>Lc</t>
  </si>
  <si>
    <t>Hash Kb</t>
  </si>
  <si>
    <t>Milos Tatarevic</t>
  </si>
  <si>
    <t>Alcides Schulz</t>
  </si>
  <si>
    <t>Pawel Koziol</t>
  </si>
  <si>
    <t>RS</t>
  </si>
  <si>
    <t>BR</t>
  </si>
  <si>
    <t>PL</t>
  </si>
  <si>
    <t>UCT/NN AI Community</t>
  </si>
  <si>
    <t>Mov</t>
  </si>
  <si>
    <t>WhiteEv</t>
  </si>
  <si>
    <t>BlackEv</t>
  </si>
  <si>
    <t>FinalFen</t>
  </si>
  <si>
    <t>16.10</t>
  </si>
  <si>
    <t>1=1=</t>
  </si>
  <si>
    <t>0=0=</t>
  </si>
  <si>
    <t>Sicilian, closed</t>
  </si>
  <si>
    <t>1=0=</t>
  </si>
  <si>
    <t>0=1=</t>
  </si>
  <si>
    <t>001=</t>
  </si>
  <si>
    <t>110=</t>
  </si>
  <si>
    <t>s</t>
  </si>
  <si>
    <t>1=11</t>
  </si>
  <si>
    <t>0=00</t>
  </si>
  <si>
    <t>==10</t>
  </si>
  <si>
    <t>==01</t>
  </si>
  <si>
    <t>P%</t>
  </si>
  <si>
    <t>LCZero</t>
  </si>
  <si>
    <t>=1=1</t>
  </si>
  <si>
    <t>=11=</t>
  </si>
  <si>
    <t>=0=0</t>
  </si>
  <si>
    <t>=00=</t>
  </si>
  <si>
    <t>3-Fold repetition</t>
  </si>
  <si>
    <t>Queen's pawn game</t>
  </si>
  <si>
    <t>TCEC win rule</t>
  </si>
  <si>
    <t>M20</t>
  </si>
  <si>
    <t>TCEC draw rule</t>
  </si>
  <si>
    <t>White disconnects</t>
  </si>
  <si>
    <t>SyzygyTB</t>
  </si>
  <si>
    <t>French, Tarrasch, closed variation</t>
  </si>
  <si>
    <t>Sicilian defence</t>
  </si>
  <si>
    <t>Reti opening</t>
  </si>
  <si>
    <t>QGD Slav, 4.e3 Bf5</t>
  </si>
  <si>
    <t>Black disconnects</t>
  </si>
  <si>
    <t>Sicilian, Taimanov variation</t>
  </si>
  <si>
    <t>Fifty moves rule</t>
  </si>
  <si>
    <t>Pirc defence</t>
  </si>
  <si>
    <t>King's Indian, 5.Nf3</t>
  </si>
  <si>
    <t>6.3.1</t>
  </si>
  <si>
    <t>Sander Maassen vd Brink</t>
  </si>
  <si>
    <t>Shortest</t>
  </si>
  <si>
    <t>Longest</t>
  </si>
  <si>
    <t>11==</t>
  </si>
  <si>
    <t>Fizbo 2</t>
  </si>
  <si>
    <t>Fritz 16.10</t>
  </si>
  <si>
    <t>Jonny 8.1</t>
  </si>
  <si>
    <t>00==</t>
  </si>
  <si>
    <t>Booot 6.3.1</t>
  </si>
  <si>
    <t>0.00</t>
  </si>
  <si>
    <t>B52</t>
  </si>
  <si>
    <t>B50</t>
  </si>
  <si>
    <t>Sicilian</t>
  </si>
  <si>
    <t>250.00</t>
  </si>
  <si>
    <t>B76</t>
  </si>
  <si>
    <t>C50</t>
  </si>
  <si>
    <t>Giuoco Pianissimo</t>
  </si>
  <si>
    <t>0.09</t>
  </si>
  <si>
    <t>-0.01</t>
  </si>
  <si>
    <t>0.01</t>
  </si>
  <si>
    <t>C12</t>
  </si>
  <si>
    <t>B30</t>
  </si>
  <si>
    <t>0.02</t>
  </si>
  <si>
    <t>D10</t>
  </si>
  <si>
    <t>B92</t>
  </si>
  <si>
    <t>Sicilian, Najdorf, Opovcensky variation</t>
  </si>
  <si>
    <t>C69</t>
  </si>
  <si>
    <t>Sicilian, Nimzovich-Rossolimo attack (without ...d6)</t>
  </si>
  <si>
    <t>D02</t>
  </si>
  <si>
    <t>D38</t>
  </si>
  <si>
    <t>D37</t>
  </si>
  <si>
    <t>QGD, 4.Nf3</t>
  </si>
  <si>
    <t>D32</t>
  </si>
  <si>
    <t>A15</t>
  </si>
  <si>
    <t>English opening</t>
  </si>
  <si>
    <t>D31</t>
  </si>
  <si>
    <t>B42</t>
  </si>
  <si>
    <t>Sicilian, Kan, Polugaievsky variation</t>
  </si>
  <si>
    <t>A33</t>
  </si>
  <si>
    <t>English, symmetrical variation</t>
  </si>
  <si>
    <t>Res.</t>
  </si>
  <si>
    <t>#mv</t>
  </si>
  <si>
    <t>TCEC win</t>
  </si>
  <si>
    <t>TCEC draw</t>
  </si>
  <si>
    <t>3x repetition</t>
  </si>
  <si>
    <t>Tech. default</t>
  </si>
  <si>
    <t>Superfinal</t>
  </si>
  <si>
    <t xml:space="preserve"># </t>
  </si>
  <si>
    <t>%</t>
  </si>
  <si>
    <t>Wins</t>
  </si>
  <si>
    <t>Overall</t>
  </si>
  <si>
    <t>1-0' + '0-1' - wins</t>
  </si>
  <si>
    <t xml:space="preserve"># games </t>
  </si>
  <si>
    <t>Division 4</t>
  </si>
  <si>
    <t>Division 3</t>
  </si>
  <si>
    <t>Division 2</t>
  </si>
  <si>
    <t>Division 1</t>
  </si>
  <si>
    <t>Division P</t>
  </si>
  <si>
    <t>Mate</t>
  </si>
  <si>
    <t>Results</t>
  </si>
  <si>
    <t>Terminations</t>
  </si>
  <si>
    <t>E94</t>
  </si>
  <si>
    <t>Houdini 6.03</t>
  </si>
  <si>
    <t>E92</t>
  </si>
  <si>
    <t>E32</t>
  </si>
  <si>
    <t>Nimzo-Indian, classical variation</t>
  </si>
  <si>
    <t>0.03</t>
  </si>
  <si>
    <t>E15</t>
  </si>
  <si>
    <t>D58</t>
  </si>
  <si>
    <t>QGD, Tartakower (Makagonov-Bondarevsky) system</t>
  </si>
  <si>
    <t>-0.02</t>
  </si>
  <si>
    <t>QGA, 3.e4</t>
  </si>
  <si>
    <t>D15</t>
  </si>
  <si>
    <t>C42</t>
  </si>
  <si>
    <t>0.13</t>
  </si>
  <si>
    <t>M47</t>
  </si>
  <si>
    <t>-0.03</t>
  </si>
  <si>
    <t>B95</t>
  </si>
  <si>
    <t>Sicilian, Najdorf, 6...e6</t>
  </si>
  <si>
    <t>B90</t>
  </si>
  <si>
    <t>Sicilian, Najdorf, Byrne (English) attack</t>
  </si>
  <si>
    <t>B54</t>
  </si>
  <si>
    <t>Queen's Indian, Nimzovich variation (exaggerated fianchetto)</t>
  </si>
  <si>
    <t>B47</t>
  </si>
  <si>
    <t>Sicilian, Taimanov (Bastrikov) variation</t>
  </si>
  <si>
    <t>B43</t>
  </si>
  <si>
    <t>Sicilian, Kan, 5.Nc3</t>
  </si>
  <si>
    <t>Sicilian, Kan, 5.Bd3</t>
  </si>
  <si>
    <t>A04</t>
  </si>
  <si>
    <t>B33</t>
  </si>
  <si>
    <t>Sicilian, Pelikan (Lasker/Sveshnikov) variation</t>
  </si>
  <si>
    <t>B24</t>
  </si>
  <si>
    <t>0.05</t>
  </si>
  <si>
    <t>4</t>
  </si>
  <si>
    <t>3</t>
  </si>
  <si>
    <t>2</t>
  </si>
  <si>
    <t>B01</t>
  </si>
  <si>
    <t>Scandinavian (centre counter) defence</t>
  </si>
  <si>
    <t>Dutch defence</t>
  </si>
  <si>
    <t>A88</t>
  </si>
  <si>
    <t>Dutch, Leningrad, main variation with c6</t>
  </si>
  <si>
    <t>A57</t>
  </si>
  <si>
    <t>Benko gambit half accepted</t>
  </si>
  <si>
    <t>A20</t>
  </si>
  <si>
    <t>Trompovsky attack (Ruth, Opovcensky opening)</t>
  </si>
  <si>
    <t>A10</t>
  </si>
  <si>
    <t>A16</t>
  </si>
  <si>
    <t>0.04</t>
  </si>
  <si>
    <t>0.07</t>
  </si>
  <si>
    <t>Length</t>
  </si>
  <si>
    <t>Moves</t>
  </si>
  <si>
    <t>50-move rule</t>
  </si>
  <si>
    <t>O'all</t>
  </si>
  <si>
    <t>Elo ±</t>
  </si>
  <si>
    <t>EGT adj., 'draw'</t>
  </si>
  <si>
    <t>EGT adj., 'win'</t>
  </si>
  <si>
    <t>Score</t>
  </si>
  <si>
    <t># of</t>
  </si>
  <si>
    <t>game-pairs won</t>
  </si>
  <si>
    <t>St-Lc</t>
  </si>
  <si>
    <t>Perf.</t>
  </si>
  <si>
    <r>
      <t xml:space="preserve">ELO </t>
    </r>
    <r>
      <rPr>
        <b/>
        <sz val="9"/>
        <color theme="1"/>
        <rFont val="Symbol"/>
        <family val="1"/>
        <charset val="2"/>
      </rPr>
      <t>D</t>
    </r>
  </si>
  <si>
    <t>win-pairs</t>
  </si>
  <si>
    <t>ScorpioNN</t>
  </si>
  <si>
    <t>pirarucu</t>
  </si>
  <si>
    <t>Winter</t>
  </si>
  <si>
    <t>Wi</t>
  </si>
  <si>
    <t>FM Jonathan Rosenthal</t>
  </si>
  <si>
    <t>Raoni Campos</t>
  </si>
  <si>
    <t>Ronald Friederich</t>
  </si>
  <si>
    <t>uci</t>
  </si>
  <si>
    <t>Mark Lefler</t>
  </si>
  <si>
    <t>Daniel Shawl</t>
  </si>
  <si>
    <t>rofchade</t>
  </si>
  <si>
    <t>chess22k</t>
  </si>
  <si>
    <t>rf</t>
  </si>
  <si>
    <t>pi</t>
  </si>
  <si>
    <t>2.6.1</t>
  </si>
  <si>
    <t>1.08a13</t>
  </si>
  <si>
    <t>CH</t>
  </si>
  <si>
    <t>Gm</t>
  </si>
  <si>
    <t>01==</t>
  </si>
  <si>
    <t>10==</t>
  </si>
  <si>
    <t>c22</t>
  </si>
  <si>
    <t>ChessBrainVB 3.72</t>
  </si>
  <si>
    <t>Texel 1.08a13</t>
  </si>
  <si>
    <t>A03</t>
  </si>
  <si>
    <t>Bird's opening</t>
  </si>
  <si>
    <t>M3</t>
  </si>
  <si>
    <t>A00</t>
  </si>
  <si>
    <t>E62</t>
  </si>
  <si>
    <t>A40</t>
  </si>
  <si>
    <t>B20</t>
  </si>
  <si>
    <t>A05</t>
  </si>
  <si>
    <t>A02</t>
  </si>
  <si>
    <t>A56</t>
  </si>
  <si>
    <t>Benoni defence</t>
  </si>
  <si>
    <t>C33</t>
  </si>
  <si>
    <t>M25</t>
  </si>
  <si>
    <t>A43</t>
  </si>
  <si>
    <t>Old Benoni defence</t>
  </si>
  <si>
    <t>B06</t>
  </si>
  <si>
    <t>M16</t>
  </si>
  <si>
    <t>A80</t>
  </si>
  <si>
    <t>Dutch, 2.Bg5 variation</t>
  </si>
  <si>
    <t>M23</t>
  </si>
  <si>
    <t>C02</t>
  </si>
  <si>
    <t>Benko's opening</t>
  </si>
  <si>
    <t>M15</t>
  </si>
  <si>
    <t>C34</t>
  </si>
  <si>
    <t>D90</t>
  </si>
  <si>
    <t>C53</t>
  </si>
  <si>
    <t>Giuoco Piano</t>
  </si>
  <si>
    <t>Scandinavian, Pytel-Wade variation</t>
  </si>
  <si>
    <t>M27</t>
  </si>
  <si>
    <t>B53</t>
  </si>
  <si>
    <t>Sicilian, Chekhover variation</t>
  </si>
  <si>
    <t>M11</t>
  </si>
  <si>
    <t>B10</t>
  </si>
  <si>
    <t>E70</t>
  </si>
  <si>
    <t>King's Indian, 4.e4</t>
  </si>
  <si>
    <t>D00</t>
  </si>
  <si>
    <t>A01</t>
  </si>
  <si>
    <t>M5</t>
  </si>
  <si>
    <t>A30</t>
  </si>
  <si>
    <t>D55</t>
  </si>
  <si>
    <t>Scandinavian defence</t>
  </si>
  <si>
    <t>Robatsch defence</t>
  </si>
  <si>
    <t>Queen's pawn</t>
  </si>
  <si>
    <t>English, symmetrical, hedgehog system</t>
  </si>
  <si>
    <t>E51</t>
  </si>
  <si>
    <t>Robatsch (modern) defence</t>
  </si>
  <si>
    <t>Black's connection stalls</t>
  </si>
  <si>
    <t>Levitsky attack (Queen's bishop attack)</t>
  </si>
  <si>
    <t>M50</t>
  </si>
  <si>
    <t>M13</t>
  </si>
  <si>
    <t>E63</t>
  </si>
  <si>
    <t>King's Indian, fianchetto, Panno variation</t>
  </si>
  <si>
    <t>E06</t>
  </si>
  <si>
    <t>King's Indian, Petrosian system</t>
  </si>
  <si>
    <t>D82</t>
  </si>
  <si>
    <t>A37</t>
  </si>
  <si>
    <t>Stalemate</t>
  </si>
  <si>
    <t>E81</t>
  </si>
  <si>
    <t>King's Indian, Saemisch, 5...O-O</t>
  </si>
  <si>
    <t>B93</t>
  </si>
  <si>
    <t>Sicilian, Najdorf, 6.f4</t>
  </si>
  <si>
    <t>B35</t>
  </si>
  <si>
    <t>Sicilian, accelerated fianchetto, modern variation with Bc4</t>
  </si>
  <si>
    <t>A65</t>
  </si>
  <si>
    <t>King's Indian, Gligoric-Taimanov system</t>
  </si>
  <si>
    <t>Sicilian, Najdorf, Lipnitzky attack</t>
  </si>
  <si>
    <t>B32</t>
  </si>
  <si>
    <t>D79</t>
  </si>
  <si>
    <t>Neo-Gruenfeld, 6.O-O, main line</t>
  </si>
  <si>
    <t>B84</t>
  </si>
  <si>
    <t>Sicilian, Scheveningen (Paulsen), classical variation</t>
  </si>
  <si>
    <t>M26</t>
  </si>
  <si>
    <t>Sicilian, Sveshnikov variation</t>
  </si>
  <si>
    <t>Sicilian, Pelikan, Bird variation</t>
  </si>
  <si>
    <t>C92</t>
  </si>
  <si>
    <t>Ruy Lopez, closed, 9.h3</t>
  </si>
  <si>
    <t>E76</t>
  </si>
  <si>
    <t>D60</t>
  </si>
  <si>
    <t>QGD, Orthodox defence</t>
  </si>
  <si>
    <t>B75</t>
  </si>
  <si>
    <t>Sicilian, dragon, Yugoslav attack</t>
  </si>
  <si>
    <t>E53</t>
  </si>
  <si>
    <t>-M50</t>
  </si>
  <si>
    <t>#m</t>
  </si>
  <si>
    <t>11</t>
  </si>
  <si>
    <t>10</t>
  </si>
  <si>
    <t>h</t>
  </si>
  <si>
    <t>m</t>
  </si>
  <si>
    <t>M9</t>
  </si>
  <si>
    <t>03:16:37</t>
  </si>
  <si>
    <t>A07</t>
  </si>
  <si>
    <t>Reti, King's Indian attack, Yugoslav variation</t>
  </si>
  <si>
    <t>-0.07</t>
  </si>
  <si>
    <t>A61</t>
  </si>
  <si>
    <t>-0.08</t>
  </si>
  <si>
    <t>M21</t>
  </si>
  <si>
    <t>D43</t>
  </si>
  <si>
    <t>QGD semi-Slav</t>
  </si>
  <si>
    <t>02:41:52</t>
  </si>
  <si>
    <t>-0.04</t>
  </si>
  <si>
    <t>Reti, King's Indian attack (Barcza system)</t>
  </si>
  <si>
    <t>B41</t>
  </si>
  <si>
    <t>03:12:34</t>
  </si>
  <si>
    <t>B11</t>
  </si>
  <si>
    <t>Caro-Kann, two knights, 3...Bg4</t>
  </si>
  <si>
    <t>Ruy Lopez, modern Steinitz defence</t>
  </si>
  <si>
    <t>B04</t>
  </si>
  <si>
    <t>Alekhine's defence, modern, fianchetto variation</t>
  </si>
  <si>
    <t>A70</t>
  </si>
  <si>
    <t>Benoni, classical with e4 and Nf3</t>
  </si>
  <si>
    <t>E97</t>
  </si>
  <si>
    <t>QGD, 6.Nf3</t>
  </si>
  <si>
    <t>03:26:13</t>
  </si>
  <si>
    <t>M8</t>
  </si>
  <si>
    <t>02:43:35</t>
  </si>
  <si>
    <t>Leela Chess Zero</t>
  </si>
  <si>
    <t>-250.00</t>
  </si>
  <si>
    <t>0.06</t>
  </si>
  <si>
    <t>D16</t>
  </si>
  <si>
    <t>King's Indian, fianchetto, Kavalek (Bronstein) variation</t>
  </si>
  <si>
    <t>A34</t>
  </si>
  <si>
    <t>E16</t>
  </si>
  <si>
    <t>E11</t>
  </si>
  <si>
    <t>Bogo-Indian defence, Gruenfeld variation</t>
  </si>
  <si>
    <t>0.08</t>
  </si>
  <si>
    <t>-0.06</t>
  </si>
  <si>
    <t>-M17</t>
  </si>
  <si>
    <t>03:11:52</t>
  </si>
  <si>
    <t>Sn</t>
  </si>
  <si>
    <t>Km</t>
  </si>
  <si>
    <t>2½</t>
  </si>
  <si>
    <t>Manual adj.</t>
  </si>
  <si>
    <t>RR…</t>
  </si>
  <si>
    <t>r1</t>
  </si>
  <si>
    <t>r2</t>
  </si>
  <si>
    <t>r3</t>
  </si>
  <si>
    <t>r4</t>
  </si>
  <si>
    <t>r5</t>
  </si>
  <si>
    <t>r6</t>
  </si>
  <si>
    <t>-M27</t>
  </si>
  <si>
    <t>Catalan opening</t>
  </si>
  <si>
    <t>E00</t>
  </si>
  <si>
    <t>988.95</t>
  </si>
  <si>
    <t>A22</t>
  </si>
  <si>
    <t>QGD, semi-Slav</t>
  </si>
  <si>
    <t>Dutch</t>
  </si>
  <si>
    <t>Caro-Kann, advance variation</t>
  </si>
  <si>
    <t>C10</t>
  </si>
  <si>
    <t>-0.10</t>
  </si>
  <si>
    <t>QGD, Chigorin defence</t>
  </si>
  <si>
    <t>D07</t>
  </si>
  <si>
    <t>King's Indian, Kramer system</t>
  </si>
  <si>
    <t>-M11</t>
  </si>
  <si>
    <t>C19</t>
  </si>
  <si>
    <t>03:11:54</t>
  </si>
  <si>
    <t>+13</t>
  </si>
  <si>
    <t>Ru</t>
  </si>
  <si>
    <t>Cheese</t>
  </si>
  <si>
    <t>Patrice Duhamel</t>
  </si>
  <si>
    <t>Andreas Matthies</t>
  </si>
  <si>
    <t>Monolith</t>
  </si>
  <si>
    <t>Jonas Mayr</t>
  </si>
  <si>
    <t>Topple</t>
  </si>
  <si>
    <t>Marvin</t>
  </si>
  <si>
    <t>Ma</t>
  </si>
  <si>
    <t>Mo</t>
  </si>
  <si>
    <t>The Baron</t>
  </si>
  <si>
    <t>Tb</t>
  </si>
  <si>
    <t>4a</t>
  </si>
  <si>
    <t>1.3.1</t>
  </si>
  <si>
    <t>0.4.0</t>
  </si>
  <si>
    <t>3.44.1</t>
  </si>
  <si>
    <t>Igel</t>
  </si>
  <si>
    <t>Ig</t>
  </si>
  <si>
    <t>Minic</t>
  </si>
  <si>
    <t>Mi</t>
  </si>
  <si>
    <t>4b</t>
  </si>
  <si>
    <t>Adam Treat and Mark Jordan</t>
  </si>
  <si>
    <t>Volodymyr Shcherbyna</t>
  </si>
  <si>
    <t>TCEC 15: Engines</t>
  </si>
  <si>
    <t>Richard Pijl</t>
  </si>
  <si>
    <t>Martin Danielsson</t>
  </si>
  <si>
    <t>Vivien Clauzon</t>
  </si>
  <si>
    <t>Vincent Tang</t>
  </si>
  <si>
    <t>15.4a</t>
  </si>
  <si>
    <t>Nemorino 5.08</t>
  </si>
  <si>
    <t>RubiChess 1.3.1</t>
  </si>
  <si>
    <t>RubiChess</t>
  </si>
  <si>
    <t>Winter 0.5</t>
  </si>
  <si>
    <t>Rodent III 0.276</t>
  </si>
  <si>
    <t>The Baron 3.44.1</t>
  </si>
  <si>
    <t>Tucano 7.07</t>
  </si>
  <si>
    <t>Cheese 2.0</t>
  </si>
  <si>
    <t>Minic 0.42</t>
  </si>
  <si>
    <t>Topple 0.4.0</t>
  </si>
  <si>
    <t>Igel 1.2</t>
  </si>
  <si>
    <t>00</t>
  </si>
  <si>
    <t>1=</t>
  </si>
  <si>
    <t>=1</t>
  </si>
  <si>
    <t>=0</t>
  </si>
  <si>
    <t>==</t>
  </si>
  <si>
    <t>0=</t>
  </si>
  <si>
    <t>01</t>
  </si>
  <si>
    <t>15.4b</t>
  </si>
  <si>
    <t>White mates</t>
  </si>
  <si>
    <t>B00</t>
  </si>
  <si>
    <t>D91</t>
  </si>
  <si>
    <t>A46</t>
  </si>
  <si>
    <t>A21</t>
  </si>
  <si>
    <t>D11</t>
  </si>
  <si>
    <t>D06</t>
  </si>
  <si>
    <t>A50</t>
  </si>
  <si>
    <t>B15</t>
  </si>
  <si>
    <t>D94</t>
  </si>
  <si>
    <t>KP</t>
  </si>
  <si>
    <t>Gruenfeld</t>
  </si>
  <si>
    <t>King's Indian</t>
  </si>
  <si>
    <t>Nimzovich-Larsen attack</t>
  </si>
  <si>
    <t>English</t>
  </si>
  <si>
    <t>English, Kramnik-Shirov counterattack</t>
  </si>
  <si>
    <t>Polish (Sokolsky) opening</t>
  </si>
  <si>
    <t>Caro-Kann</t>
  </si>
  <si>
    <t>QGD Slav</t>
  </si>
  <si>
    <t>Mieses opening</t>
  </si>
  <si>
    <t>QGD Slav defence</t>
  </si>
  <si>
    <t>QGD</t>
  </si>
  <si>
    <t>Bogo-Indian defence</t>
  </si>
  <si>
    <t>Benoni</t>
  </si>
  <si>
    <t>Paleface attack</t>
  </si>
  <si>
    <t>French</t>
  </si>
  <si>
    <t>Dutch, Krejcik gambit</t>
  </si>
  <si>
    <t>Kevitz-Trajkovich defence</t>
  </si>
  <si>
    <t>Modern defence</t>
  </si>
  <si>
    <t>Blackmar-Diemer gambit</t>
  </si>
  <si>
    <t>r.g</t>
  </si>
  <si>
    <t>Ply</t>
  </si>
  <si>
    <t>Clock-time used (h)</t>
  </si>
  <si>
    <t>C-time not used (h)</t>
  </si>
  <si>
    <t>Gaviota</t>
  </si>
  <si>
    <t>Ga</t>
  </si>
  <si>
    <t>Gav.</t>
  </si>
  <si>
    <t>FM Miguel Ballicora</t>
  </si>
  <si>
    <t>ES</t>
  </si>
  <si>
    <t>AllieStein</t>
  </si>
  <si>
    <t>v0.1-n4</t>
  </si>
  <si>
    <t>2.9.5</t>
  </si>
  <si>
    <t>Ba</t>
  </si>
  <si>
    <t>Bagatur</t>
  </si>
  <si>
    <t>1.5f</t>
  </si>
  <si>
    <t>Jumbo</t>
  </si>
  <si>
    <t>Ju</t>
  </si>
  <si>
    <t>0.6.99.2</t>
  </si>
  <si>
    <t>2.9.0</t>
  </si>
  <si>
    <t>Komodo MCTS</t>
  </si>
  <si>
    <t>?</t>
  </si>
  <si>
    <t>Krasimir Topchiyski</t>
  </si>
  <si>
    <t>Sven Schüle</t>
  </si>
  <si>
    <t>pirarucu 2.9.5</t>
  </si>
  <si>
    <t>Wasp 3.59</t>
  </si>
  <si>
    <t>AllieStein v0.1-n</t>
  </si>
  <si>
    <t>Monolith 1</t>
  </si>
  <si>
    <t>Marvin 20190228</t>
  </si>
  <si>
    <t>chess22k 1.12</t>
  </si>
  <si>
    <t>Gaviota 1.01</t>
  </si>
  <si>
    <t>ScorpioNN 2.9.0</t>
  </si>
  <si>
    <t>Jumbo 0.6.99.2</t>
  </si>
  <si>
    <t>Bagatur 1.5f</t>
  </si>
  <si>
    <t>BG</t>
  </si>
  <si>
    <t>ET</t>
  </si>
  <si>
    <t>AS</t>
  </si>
  <si>
    <t>+360</t>
  </si>
  <si>
    <t>+179</t>
  </si>
  <si>
    <t>-12</t>
  </si>
  <si>
    <t>+7</t>
  </si>
  <si>
    <t>1=01</t>
  </si>
  <si>
    <t>0=10</t>
  </si>
  <si>
    <t>2.016T</t>
  </si>
  <si>
    <t>TCEC15</t>
  </si>
  <si>
    <t>B83</t>
  </si>
  <si>
    <t>C41</t>
  </si>
  <si>
    <t>A41</t>
  </si>
  <si>
    <t>C11</t>
  </si>
  <si>
    <t>C43</t>
  </si>
  <si>
    <t>C00</t>
  </si>
  <si>
    <t>D26</t>
  </si>
  <si>
    <t>D14</t>
  </si>
  <si>
    <t>B21</t>
  </si>
  <si>
    <t>C45</t>
  </si>
  <si>
    <t>D05</t>
  </si>
  <si>
    <t>D13</t>
  </si>
  <si>
    <t>C13</t>
  </si>
  <si>
    <t>D04</t>
  </si>
  <si>
    <t>C47</t>
  </si>
  <si>
    <t>AllieStein v0.1-n4</t>
  </si>
  <si>
    <t>Philidor</t>
  </si>
  <si>
    <t>Queen's Pawn</t>
  </si>
  <si>
    <t>French defence</t>
  </si>
  <si>
    <t>Queen's bishop game</t>
  </si>
  <si>
    <t>Petrov</t>
  </si>
  <si>
    <t>Queen's pawn, Mason variation</t>
  </si>
  <si>
    <t>French defence, Steiner variation</t>
  </si>
  <si>
    <t>QGA</t>
  </si>
  <si>
    <t>Polish defence</t>
  </si>
  <si>
    <t>Scotch</t>
  </si>
  <si>
    <t>Reti</t>
  </si>
  <si>
    <t>Pirc</t>
  </si>
  <si>
    <t>Nimzo-Indian</t>
  </si>
  <si>
    <t>Benoni defence, Hromodka system</t>
  </si>
  <si>
    <t>Four knights</t>
  </si>
  <si>
    <t>Ruy Lopez</t>
  </si>
  <si>
    <t>St. George (Baker) defence</t>
  </si>
  <si>
    <t>Black resigns</t>
  </si>
  <si>
    <t>White in infinite loop</t>
  </si>
  <si>
    <t>4c</t>
  </si>
  <si>
    <t>D50</t>
  </si>
  <si>
    <t>Bird</t>
  </si>
  <si>
    <t>TCEC 15.4 results</t>
  </si>
  <si>
    <t>secs used</t>
  </si>
  <si>
    <t>secs. av.</t>
  </si>
  <si>
    <t>Resignation</t>
  </si>
  <si>
    <t>→4</t>
  </si>
  <si>
    <t>b13.5/65</t>
  </si>
  <si>
    <t>To-Tu</t>
  </si>
  <si>
    <t>b12.5/60</t>
  </si>
  <si>
    <t>Mo-Sn</t>
  </si>
  <si>
    <t>b41/9.1</t>
  </si>
  <si>
    <t>AS-Ga</t>
  </si>
  <si>
    <t>b46/10.1</t>
  </si>
  <si>
    <t>Ga-pi</t>
  </si>
  <si>
    <t>c7/4.1</t>
  </si>
  <si>
    <t>AS-Ne</t>
  </si>
  <si>
    <t>a54/11.4</t>
  </si>
  <si>
    <t>To-Mi</t>
  </si>
  <si>
    <t>16/4.4</t>
  </si>
  <si>
    <t>ro-Ar</t>
  </si>
  <si>
    <t>35/9.3</t>
  </si>
  <si>
    <t>Ar-Va</t>
  </si>
  <si>
    <t>Act</t>
  </si>
  <si>
    <t>↗ 2</t>
  </si>
  <si>
    <t>↘ 5</t>
  </si>
  <si>
    <t>↗↘ 4</t>
  </si>
  <si>
    <t>↘ 4</t>
  </si>
  <si>
    <t>→3</t>
  </si>
  <si>
    <t>rofChade 2.016T</t>
  </si>
  <si>
    <t>AllieStein v0.2-n4</t>
  </si>
  <si>
    <t>Arasan TCEC15</t>
  </si>
  <si>
    <t>Vajolet2 2.6.2</t>
  </si>
  <si>
    <t>Gull 3</t>
  </si>
  <si>
    <t>Pedone 1.9</t>
  </si>
  <si>
    <t>+57</t>
  </si>
  <si>
    <t>+95</t>
  </si>
  <si>
    <t>+32</t>
  </si>
  <si>
    <t>+55</t>
  </si>
  <si>
    <t>+35</t>
  </si>
  <si>
    <t>+3</t>
  </si>
  <si>
    <t>+31</t>
  </si>
  <si>
    <t>0==1</t>
  </si>
  <si>
    <t>=001</t>
  </si>
  <si>
    <t>=111</t>
  </si>
  <si>
    <t>ro</t>
  </si>
  <si>
    <t>=110</t>
  </si>
  <si>
    <t>=101</t>
  </si>
  <si>
    <t>10=1</t>
  </si>
  <si>
    <t>1==0</t>
  </si>
  <si>
    <t>=000</t>
  </si>
  <si>
    <t>=010</t>
  </si>
  <si>
    <t>01=0</t>
  </si>
  <si>
    <t>Vajolet2 2.6.1</t>
  </si>
  <si>
    <t>Black mates</t>
  </si>
  <si>
    <t>B03</t>
  </si>
  <si>
    <t>C39</t>
  </si>
  <si>
    <t>B56</t>
  </si>
  <si>
    <t>C61</t>
  </si>
  <si>
    <t>D27</t>
  </si>
  <si>
    <t>C07</t>
  </si>
  <si>
    <t>D41</t>
  </si>
  <si>
    <t>A13</t>
  </si>
  <si>
    <t>C84</t>
  </si>
  <si>
    <t>D25</t>
  </si>
  <si>
    <t>B02</t>
  </si>
  <si>
    <t>D59</t>
  </si>
  <si>
    <t>C15</t>
  </si>
  <si>
    <t>C70</t>
  </si>
  <si>
    <t>E58</t>
  </si>
  <si>
    <t>D35</t>
  </si>
  <si>
    <t>E20</t>
  </si>
  <si>
    <t>A84</t>
  </si>
  <si>
    <t>B17</t>
  </si>
  <si>
    <t>E43</t>
  </si>
  <si>
    <t>E61</t>
  </si>
  <si>
    <t>B31</t>
  </si>
  <si>
    <t>Alekhine's defence</t>
  </si>
  <si>
    <t>KGA</t>
  </si>
  <si>
    <t>Reversed Grob (Borg/Basman defence/macho Grob)</t>
  </si>
  <si>
    <t>QGA, Flohr variation</t>
  </si>
  <si>
    <t>Catalan</t>
  </si>
  <si>
    <t>Queen's gambit accepted</t>
  </si>
  <si>
    <t>Queen's Indian</t>
  </si>
  <si>
    <t>Nimzo-Indian defence</t>
  </si>
  <si>
    <t>King's Indian defence, 3.Nc3</t>
  </si>
  <si>
    <t>59/15.3</t>
  </si>
  <si>
    <t>Ar-Te</t>
  </si>
  <si>
    <t>78/20.2</t>
  </si>
  <si>
    <t>Pe-Te</t>
  </si>
  <si>
    <t>45/12.1</t>
  </si>
  <si>
    <t>AS-Ar</t>
  </si>
  <si>
    <t>90/23.2</t>
  </si>
  <si>
    <t>Ne-Te</t>
  </si>
  <si>
    <t>total ply</t>
  </si>
  <si>
    <t>clock-time av. tot.</t>
  </si>
  <si>
    <t>clock-time used, total</t>
  </si>
  <si>
    <t>avge. Moves</t>
  </si>
  <si>
    <t>0.5.2</t>
  </si>
  <si>
    <t>Xiphos 0.5.2</t>
  </si>
  <si>
    <t>rofChade 2.018T</t>
  </si>
  <si>
    <t>Ginkgo 2.18</t>
  </si>
  <si>
    <t>playoff</t>
  </si>
  <si>
    <t>111=</t>
  </si>
  <si>
    <t>11=1</t>
  </si>
  <si>
    <t>00=0</t>
  </si>
  <si>
    <t>=1=0</t>
  </si>
  <si>
    <t>000=</t>
  </si>
  <si>
    <t>=0=1</t>
  </si>
  <si>
    <t>+21</t>
  </si>
  <si>
    <t>+69</t>
  </si>
  <si>
    <t>Nr</t>
  </si>
  <si>
    <t>1n3k2/1Pr2p1p/3pp1p1/N7/1RB4P/4PbP1/5P2/6K1 b - - 8 41</t>
  </si>
  <si>
    <t>M28</t>
  </si>
  <si>
    <t>A48</t>
  </si>
  <si>
    <t>7r/p2P1k2/8/1P1NKB2/3P4/5P2/8/8 b - - 2 61</t>
  </si>
  <si>
    <t>King's Indian, Torre attack</t>
  </si>
  <si>
    <t>M37</t>
  </si>
  <si>
    <t>10.54</t>
  </si>
  <si>
    <t>3k4/4P3/5R2/2n5/2P5/2K5/8/8 b - - 0 84</t>
  </si>
  <si>
    <t>14.19</t>
  </si>
  <si>
    <t>13.77</t>
  </si>
  <si>
    <t>6k1/1p3p2/7P/1P2NKP1/3b4/8/8/8 w - - 1 72</t>
  </si>
  <si>
    <t>QGD, Tarrasch defence</t>
  </si>
  <si>
    <t>22.30</t>
  </si>
  <si>
    <t>42.50</t>
  </si>
  <si>
    <t>6k1/7R/2K5/6r1/4B3/5P1p/8/8 w - - 0 96</t>
  </si>
  <si>
    <t>3R4/2r2pr1/3kpN2/1q1p2P1/3P3P/5NK1/1p1Q4/8 b - - 13 62</t>
  </si>
  <si>
    <t>-37.10</t>
  </si>
  <si>
    <t>-M69</t>
  </si>
  <si>
    <t>8/B2k4/5p2/p2p2p1/Pp4P1/r7/1K5P/8 b - - 3 52</t>
  </si>
  <si>
    <t>Nimzovich-Larsen attack, modern variation</t>
  </si>
  <si>
    <t>rnbqk2r/pp1p1ppp/4pn2/8/1bPN4/2N3P1/PP2PP1P/R1BQKB1R b KQkq -</t>
  </si>
  <si>
    <t>0 6 English opening</t>
  </si>
  <si>
    <t>-17.70</t>
  </si>
  <si>
    <t>-35.38</t>
  </si>
  <si>
    <t>5R2/8/8/4k3/1K2ppP1/3p3P/2r5/8 b - - 1 91</t>
  </si>
  <si>
    <t>Old Indian, Tartakower (Wade) variation</t>
  </si>
  <si>
    <t>0.62</t>
  </si>
  <si>
    <t>7r/8/2RR3p/4p1rk/4p3/4P2P/5P1K/8 b - - 67 72</t>
  </si>
  <si>
    <t>Queen's pawn game, Chigorin variation</t>
  </si>
  <si>
    <t>8/2k5/8/R4p1r/P7/3K4/8/8 w - - 0 60</t>
  </si>
  <si>
    <t>Scotch, Mieses variation</t>
  </si>
  <si>
    <t>-M34</t>
  </si>
  <si>
    <t>-25.89</t>
  </si>
  <si>
    <t>3b1k2/1p1P4/8/2p1p3/p1P1P3/2N3pB/5r2/2K5 b - - 5 81</t>
  </si>
  <si>
    <t>26.61</t>
  </si>
  <si>
    <t>0.56</t>
  </si>
  <si>
    <t>8/k7/8/4K1Rp/4P2r/8/8/8 w - - 0 99</t>
  </si>
  <si>
    <t>R7/2bk4/p1r3p1/8/1P6/1P1KB3/8/8 b - - 10 133</t>
  </si>
  <si>
    <t>A55</t>
  </si>
  <si>
    <t>r7/P2r4/2bP1kpp/8/3R1P1P/6K1/2R3P1/8 b - - 10 56</t>
  </si>
  <si>
    <t>Old Indian, main line</t>
  </si>
  <si>
    <t>8/3Q2pk/6bp/4P3/8/2pN4/4KR2/6q1 w - - 10 59</t>
  </si>
  <si>
    <t>8/6k1/8/5PpP/p1p3P1/P1P4K/1P2b3/8 w - - 100 202</t>
  </si>
  <si>
    <t>Reti, King's Indian attack, Pachman system</t>
  </si>
  <si>
    <t>0.92</t>
  </si>
  <si>
    <t>5rrk/bp2q3/p1pNp2p/P3P1pP/1P3nQ1/6B1/3R1PP1/4R1K1 w - - 11 39</t>
  </si>
  <si>
    <t>Philidor, Nimzovich variation</t>
  </si>
  <si>
    <t>B62</t>
  </si>
  <si>
    <t>8/5B2/5b2/7r/2Pk4/8/8/1K6 w - - 0 70</t>
  </si>
  <si>
    <t>Sicilian, Richter-Rauzer, Margate (Alekhine) variation</t>
  </si>
  <si>
    <t>10.90</t>
  </si>
  <si>
    <t>34.87</t>
  </si>
  <si>
    <t>6r1/5kP1/1R6/p1p3R1/PnP1p3/1P6/8/7K b - - 3 60</t>
  </si>
  <si>
    <t>-M2</t>
  </si>
  <si>
    <t>-M3</t>
  </si>
  <si>
    <t>E64</t>
  </si>
  <si>
    <t>8/3r4/1PR2K1k/3q1P2/P7/8/8/8 b - - 2 116</t>
  </si>
  <si>
    <t>King's Indian, fianchetto, Yugoslav system</t>
  </si>
  <si>
    <t>7k/q5p1/b2N1pQ1/7p/P7/6RP/P3rRPK/4r3 b - - 18 42</t>
  </si>
  <si>
    <t>Sicilian, Grand Prix attack</t>
  </si>
  <si>
    <t>1Rb5/r1r2kp1/2P1p3/p3QPPp/P2p4/8/3K4/7B w - - 3 57</t>
  </si>
  <si>
    <t>E09</t>
  </si>
  <si>
    <t>8/Q3bkpp/8/3pqP2/8/5BP1/3r3P/5R1K b - - 11 38</t>
  </si>
  <si>
    <t>Catalan, closed, main line</t>
  </si>
  <si>
    <t>-M32</t>
  </si>
  <si>
    <t>-30.94</t>
  </si>
  <si>
    <t>8/8/8/8/r3p1p1/3pkb2/1R5P/1R2K3 b - - 1 74</t>
  </si>
  <si>
    <t>French, advance, Euwe variation</t>
  </si>
  <si>
    <t>-40.78</t>
  </si>
  <si>
    <t>-M81</t>
  </si>
  <si>
    <t>B18</t>
  </si>
  <si>
    <t>8/8/6p1/p4p1k/n1P5/6PP/3K4/8 b - - 1 56</t>
  </si>
  <si>
    <t>Caro-Kann, classical variation</t>
  </si>
  <si>
    <t>2.31</t>
  </si>
  <si>
    <t>A08</t>
  </si>
  <si>
    <t>8/8/1k2b3/5P1K/p6P/8/8/8 w - - 0 56</t>
  </si>
  <si>
    <t>Reti, King's Indian attack</t>
  </si>
  <si>
    <t>8/7R/3b3P/pp1k1p2/8/1N1K4/r4PP1/8 b - - 8 49</t>
  </si>
  <si>
    <t>Queen's pawn, Torre attack</t>
  </si>
  <si>
    <t>2.63</t>
  </si>
  <si>
    <t>3b2k1/3b1qp1/1p1p3p/p1pP2PP/P1P1QPp1/1P4N1/3B2K1/8 w - - 44 6</t>
  </si>
  <si>
    <t>2    Trompovsky attack (Ruth, Opovcensky opening)</t>
  </si>
  <si>
    <t>8/5k2/1R6/4p3/r3P3/4K3/8/8 w - - 0 54</t>
  </si>
  <si>
    <t>1.97</t>
  </si>
  <si>
    <t>8/5p1k/7R/5N2/5K2/8/8/6r1 b - - 0 45</t>
  </si>
  <si>
    <t>-1.08</t>
  </si>
  <si>
    <t>8/4B3/8/p6p/3k4/P5P1/r4PKP/8 w - - 10 39</t>
  </si>
  <si>
    <t>QGD, Tarrasch defence, Tarrasch gambit</t>
  </si>
  <si>
    <t>8/8/5Pb1/8/3N3p/k7/3K4/8 w - - 0 74</t>
  </si>
  <si>
    <t>0.61</t>
  </si>
  <si>
    <t>8/8/8/8/3k2K1/1p1N4/7r/1R6 w - - 0 59</t>
  </si>
  <si>
    <t>3k4/6R1/P7/8/1PK5/8/1r6/8 b - - 0 86</t>
  </si>
  <si>
    <t>8/p1k3pp/2p2n2/8/5r2/2P2B2/3KPP1P/R7 b - - 9 32</t>
  </si>
  <si>
    <t>82.00</t>
  </si>
  <si>
    <t>M4</t>
  </si>
  <si>
    <t>2r2bk1/p3p1p1/4P1B1/3P1R2/6P1/4B1K1/2p5/5R2 w - - 0 48</t>
  </si>
  <si>
    <t>8/8/1p6/1P6/8/4pk2/7R/3q1BK1 b - - 9 59</t>
  </si>
  <si>
    <t>8/5p1p/5K2/1k6/1P6/5P2/8/8 b - - 0 94</t>
  </si>
  <si>
    <t>2k5/8/8/8/p2B2Q1/P7/2q5/K1Nr4 b - - 84 106</t>
  </si>
  <si>
    <t>1r5r/pR3ppp/2R1b3/4p3/3k4/5B2/P4PPP/6K1 w - - 9 29</t>
  </si>
  <si>
    <t>8/8/8/3k4/p4Kp1/P5Pp/7P/8 w - - 10 62</t>
  </si>
  <si>
    <t>27.67</t>
  </si>
  <si>
    <t>4b1k1/4P3/2p3p1/4P1Qp/p2NB3/Pp5K/5R2/2q5 w - - 0 61</t>
  </si>
  <si>
    <t>M97</t>
  </si>
  <si>
    <t>247.84</t>
  </si>
  <si>
    <t>5b1k/3R4/8/6R1/1P2r3/8/1P3P2/5K2 w - - 1 59</t>
  </si>
  <si>
    <t>Sicilian, Venice attack</t>
  </si>
  <si>
    <t>12.78</t>
  </si>
  <si>
    <t>297.63</t>
  </si>
  <si>
    <t>8/6k1/1pR4p/4N3/6PK/8/8/1r6 w - - 9 83</t>
  </si>
  <si>
    <t>-0.19</t>
  </si>
  <si>
    <t>8/7p/1k2p1p1/p1ppP1P1/P4P1P/1P1K4/8/8 w - - 17 59</t>
  </si>
  <si>
    <t>8/3k1p2/3p1R2/3Nn3/1KP5/1P5r/8/8 b - - 10 57</t>
  </si>
  <si>
    <t>-35.07</t>
  </si>
  <si>
    <t>-23.03</t>
  </si>
  <si>
    <t>8/8/3P1k2/2p1n3/2P3pp/R7/3r4/5K2 w - - 0 87</t>
  </si>
  <si>
    <t>23.38</t>
  </si>
  <si>
    <t>2k5/3n2Q1/p2K4/Pp3p2/1P2b3/8/8/8 w - - 7 113</t>
  </si>
  <si>
    <t>7Q/5B2/2rp2p1/2k2p2/P7/8/8/3K4 w - - 7 76</t>
  </si>
  <si>
    <t>-M31</t>
  </si>
  <si>
    <t>A95</t>
  </si>
  <si>
    <t>7k/8/6B1/8/3q1Rn1/2b3P1/6KP/8 b - - 3 58</t>
  </si>
  <si>
    <t>Dutch, stonewall with Nc3</t>
  </si>
  <si>
    <t>5k2/R4p2/8/3bP2P/3r4/4N1R1/1r2K2P/8 w - - 13 55</t>
  </si>
  <si>
    <t>3qk2r/1p1b1ppp/p3p3/3pPPb1/2rP1BP1/P1N5/1P1Q3P/R4R1K b k - 9</t>
  </si>
  <si>
    <t>23   French, advance, Euwe variation</t>
  </si>
  <si>
    <t>M30</t>
  </si>
  <si>
    <t>8/1K5k/PR6/6p1/6r1/8/5P2/8 w - - 0 67</t>
  </si>
  <si>
    <t>-2.12</t>
  </si>
  <si>
    <t>8/8/7R/8/4K3/p4R2/kp6/8 b - - 0 68</t>
  </si>
  <si>
    <t>2r5/1pr2pk1/1Q2p1qp/p1Pp4/Pb1P1p2/1P3B1P/4RPP1/3R2K1 b - - 10</t>
  </si>
  <si>
    <t>46  Queen's pawn, Torre attack</t>
  </si>
  <si>
    <t>-18.16</t>
  </si>
  <si>
    <t>-38.52</t>
  </si>
  <si>
    <t>2B5/8/8/5pk1/4n2p/R5p1/7r/6K1 b - - 3 134</t>
  </si>
  <si>
    <t>13.70</t>
  </si>
  <si>
    <t>16.34</t>
  </si>
  <si>
    <t>8/1pn5/2p3k1/2P5/6PP/4B1K1/8/8 b - - 0 53</t>
  </si>
  <si>
    <t>M19</t>
  </si>
  <si>
    <t>6k1/1R6/6P1/1p4K1/1b1P1B2/4P3/8/5r2 w - - 3 61</t>
  </si>
  <si>
    <t>37.12</t>
  </si>
  <si>
    <t>7r/4P1k1/p2P1qp1/5pN1/2p2Q2/8/1P5K/5R2 w - - 1 47</t>
  </si>
  <si>
    <t>23.20</t>
  </si>
  <si>
    <t>42.52</t>
  </si>
  <si>
    <t>5k2/K2Q4/1p3q2/1P4p1/6B1/1P5p/8/8 w - - 0 123</t>
  </si>
  <si>
    <t>QGD, Harrwitz attack</t>
  </si>
  <si>
    <t>-1.47</t>
  </si>
  <si>
    <t>8/3R4/r5p1/5pKp/2k4P/8/8/8 b - - 15 89</t>
  </si>
  <si>
    <t>French, Albin-Alekhine-Chatard attack</t>
  </si>
  <si>
    <t>-M84</t>
  </si>
  <si>
    <t>-M91</t>
  </si>
  <si>
    <t>8/8/1pp5/p1k2Q2/3p3p/2q1b3/5R2/6K1 b - - 11 91</t>
  </si>
  <si>
    <t>4br2/p3q1k1/Prp1p3/2Np1n1p/1P1PpPpP/1R4P1/4BPK1/2QR4 b - - 10</t>
  </si>
  <si>
    <t>0 83 QGD, semi-Slav</t>
  </si>
  <si>
    <t>8/3Q2k1/8/3P2p1/P1PnP1P1/1P6/3q4/1K6 b - - 86 113</t>
  </si>
  <si>
    <t>M44</t>
  </si>
  <si>
    <t>5k2/4R3/6P1/p5K1/Pr6/8/5P2/8 w - - 3 55</t>
  </si>
  <si>
    <t>1.85</t>
  </si>
  <si>
    <t>4q3/8/8/4p3/2N3pk/P1K1P1p1/6B1/1R6 w - - 17 88</t>
  </si>
  <si>
    <t>-M28</t>
  </si>
  <si>
    <t>-M26</t>
  </si>
  <si>
    <t>5k2/7p/3nR3/3b2bq/8/3B2Q1/1p6/5K2 b - - 7 72</t>
  </si>
  <si>
    <t>QGD Slav, 4.Nc3</t>
  </si>
  <si>
    <t>105.06</t>
  </si>
  <si>
    <t>5.31</t>
  </si>
  <si>
    <t>3k4/8/8/2BKPr2/5P2/8/8/8 w - - 0 59</t>
  </si>
  <si>
    <t>QGD, semi-Slav, Noteboom variation</t>
  </si>
  <si>
    <t>23.62</t>
  </si>
  <si>
    <t>17.17</t>
  </si>
  <si>
    <t>3k4/7p/1p6/6pQ/8/6P1/6K1/4r3 w - - 11 65</t>
  </si>
  <si>
    <t>8/6p1/p1R2pk1/4p3/1PK3PP/4P3/r7/8 w - - 10 36</t>
  </si>
  <si>
    <t>A11</t>
  </si>
  <si>
    <t>8/1q2bpk1/4p1p1/1p1pP1Pp/1p1B1P1P/1P2PK2/P1Q5/8 b - - 10 42</t>
  </si>
  <si>
    <t>English, Caro-Kann defensive system</t>
  </si>
  <si>
    <t>-0.05</t>
  </si>
  <si>
    <t>A42</t>
  </si>
  <si>
    <t>5k2/R7/4R3/8/6B1/1P2n3/5r1r/K7 w - - 17 70</t>
  </si>
  <si>
    <t>Modern defence, Averbakh system, Kotov variation</t>
  </si>
  <si>
    <t>-0.60</t>
  </si>
  <si>
    <t>-0.62</t>
  </si>
  <si>
    <t>r7/7k/2rp2pP/1N2n3/2bRP3/8/PR2B2q/1K1Q4 b - - 1 40</t>
  </si>
  <si>
    <t>1q2r1k1/6p1/p4bQN/3R1P2/1P3p2/P7/6PP/2r2BK1 b - - 8 46</t>
  </si>
  <si>
    <t>8/kP3p2/P2r4/2N2P2/8/2K4p/7P/8 b - - 8 71</t>
  </si>
  <si>
    <t>30.39</t>
  </si>
  <si>
    <t>28.85</t>
  </si>
  <si>
    <t>E10</t>
  </si>
  <si>
    <t>3b4/3P1pkb/1p1B4/p2K1Pp1/P1B3P1/1P6/8/8 w - - 6 83</t>
  </si>
  <si>
    <t>27.94</t>
  </si>
  <si>
    <t>15.78</t>
  </si>
  <si>
    <t>n7/PR6/8/kPb2p2/8/5P1P/4K3/8 w - - 3 47</t>
  </si>
  <si>
    <t>5N2/P3Pk2/8/2p2Pp1/1p4P1/1P2K2r/8/8 w - - 7 90</t>
  </si>
  <si>
    <t>English, Troeger defence</t>
  </si>
  <si>
    <t>298.60</t>
  </si>
  <si>
    <t>7.44</t>
  </si>
  <si>
    <t>8/3k4/6r1/1R6/1P6/P2K4/8/8 w - - 0 181</t>
  </si>
  <si>
    <t>QGA, Janowsky-Larsen variation</t>
  </si>
  <si>
    <t>8/8/5k2/7R/7P/6K1/5P2/2r5 b - - 0 129</t>
  </si>
  <si>
    <t>-42.52</t>
  </si>
  <si>
    <t>-M63</t>
  </si>
  <si>
    <t>8/8/8/p4K1p/r7/Pk5P/8/2B5 b - - 5 55</t>
  </si>
  <si>
    <t>8/8/1P2p3/3b4/6k1/7p/3B1P1K/8 b - - 87 161</t>
  </si>
  <si>
    <t>French, Two knights variation</t>
  </si>
  <si>
    <t>4R3/8/8/7p/5k1P/5P2/3r4/4K3 b - - 34 75</t>
  </si>
  <si>
    <t>8/6bk/6p1/2Q3Pp/6r1/5K2/8/8 b - - 17 244</t>
  </si>
  <si>
    <t>8/1p6/6K1/3k4/8/2p5/P1R5/8 b - - 0 64</t>
  </si>
  <si>
    <t>-M25</t>
  </si>
  <si>
    <t>-M21</t>
  </si>
  <si>
    <t>7k/8/6B1/1p3p1p/4q3/P1b2b1P/3B1Q2/6K1 b - - 0 53</t>
  </si>
  <si>
    <t>2r3k1/4qpp1/1p6/1Prp3p/1Q6/2nBP3/5PPP/R3R1K1 w - - 8 30</t>
  </si>
  <si>
    <t>5n2/5pk1/2p1p2p/2PpP1pP/3P2P1/2K2P2/1Q2N3/3q4 w - - 99 86</t>
  </si>
  <si>
    <t>QGD, classical variation (5.Bf4)</t>
  </si>
  <si>
    <t>2k5/8/R6p/7r/8/1p6/1K6/8 w - - 0 61</t>
  </si>
  <si>
    <t>8/1Bk5/2P5/1P1pb3/K7/8/8/8 b - - 10 144</t>
  </si>
  <si>
    <t>247.95</t>
  </si>
  <si>
    <t>5k2/8/1p3BP1/p2K4/P2P1b2/8/1P6/8 w - - 5 46</t>
  </si>
  <si>
    <t>33.51</t>
  </si>
  <si>
    <t>21.72</t>
  </si>
  <si>
    <t>2r4r/5R2/2BBP3/1PK5/6p1/7k/8/8 w - - 1 54</t>
  </si>
  <si>
    <t>-19.94</t>
  </si>
  <si>
    <t>-988.8</t>
  </si>
  <si>
    <t>8/7R/6p1/3p2k1/8/5KPp/7P/1r2b3 b - - 3 66</t>
  </si>
  <si>
    <t>43.26</t>
  </si>
  <si>
    <t>18.46</t>
  </si>
  <si>
    <t>8/8/7P/5kP1/7K/7N/6r1/8 w - - 0 170</t>
  </si>
  <si>
    <t>8/4k1p1/4p2p/1b6/8/N1K3P1/5P1P/8 b - - 13 63</t>
  </si>
  <si>
    <t>3R4/5pk1/6p1/6P1/7K/7P/8/6r1 b - - 10 53</t>
  </si>
  <si>
    <t>8/3b4/8/6B1/p3k3/P6p/1P5K/8 w - - 88 100</t>
  </si>
  <si>
    <t>-12.53</t>
  </si>
  <si>
    <t>-12.13</t>
  </si>
  <si>
    <t>8/2p1bppk/p7/4p1nn/4P3/p4r2/R6K/2R2N2 w - - 2 47</t>
  </si>
  <si>
    <t>2r5/5p2/4p1p1/kP1bP2p/P1pP1P1P/1pK3P1/8/R4B2 b - - 10 137</t>
  </si>
  <si>
    <t>23.15</t>
  </si>
  <si>
    <t>26.11</t>
  </si>
  <si>
    <t>2r1n3/1RP1pk2/2R2p2/8/4K3/p7/8/B7 w - - 7 71</t>
  </si>
  <si>
    <t>248.07</t>
  </si>
  <si>
    <t>1.79</t>
  </si>
  <si>
    <t>8/8/7k/8/8/r7/P1R2K1P/8 b - - 0 67</t>
  </si>
  <si>
    <t>8/4k1p1/4p2p/1B2n3/8/4K2P/2P3P1/8 b - - 10 41</t>
  </si>
  <si>
    <t>Sicilian, Kan variation</t>
  </si>
  <si>
    <t>-3.68</t>
  </si>
  <si>
    <t>8/7Q/4q3/3kb2P/K7/8/8/8 b - - 0 72</t>
  </si>
  <si>
    <t>0.12</t>
  </si>
  <si>
    <t>4R3/5pk1/8/5KP1/1r3P2/8/8/8 b - - 62 123</t>
  </si>
  <si>
    <t>24.43</t>
  </si>
  <si>
    <t>65.09</t>
  </si>
  <si>
    <t>4Q3/2krR1p1/2q2p1p/p4P2/8/8/P5PP/6BK w - - 6 48</t>
  </si>
  <si>
    <t>-104.47</t>
  </si>
  <si>
    <t>-23.00</t>
  </si>
  <si>
    <t>8/2p2p1p/1p1p4/pPn5/6pP/4K3/2k1N3/8 b - - 5 97</t>
  </si>
  <si>
    <t>4k3/8/2KB1pPp/2P2P2/1N4P1/8/8/3r4 b - - 2 81</t>
  </si>
  <si>
    <t>6r1/kp3Q2/3bp1r1/1p1q3p/3P3P/4RNP1/2R2P2/5K2 b - - 17 45</t>
  </si>
  <si>
    <t>8/r7/8/6P1/3pK3/2k5/4R3/8 b - - 0 59</t>
  </si>
  <si>
    <t>8/6k1/N1pR4/8/1P4b1/7p/P4P1K/4r3 b - - 9 46</t>
  </si>
  <si>
    <t>0.20</t>
  </si>
  <si>
    <t>2k5/p7/6R1/8/6PK/r7/8/8 w - - 0 52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</si>
  <si>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</si>
  <si>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</si>
  <si>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</si>
  <si>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</si>
  <si>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</si>
  <si>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</si>
  <si>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</si>
  <si>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</si>
  <si>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</si>
  <si>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</si>
  <si>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</si>
  <si>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</si>
  <si>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</si>
  <si>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</si>
  <si>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</si>
  <si>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</si>
  <si>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</si>
  <si>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</si>
  <si>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</si>
  <si>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</si>
  <si>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</si>
  <si>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</si>
  <si>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</si>
  <si>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</si>
  <si>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</si>
  <si>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</si>
  <si>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</si>
  <si>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</si>
  <si>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</si>
  <si>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</si>
  <si>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</si>
  <si>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</si>
  <si>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</si>
  <si>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</si>
  <si>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</si>
  <si>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</si>
  <si>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</si>
  <si>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</si>
  <si>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</si>
  <si>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</si>
  <si>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11.1</t>
  </si>
  <si>
    <t>11.2</t>
  </si>
  <si>
    <t>11.3</t>
  </si>
  <si>
    <t>11.4</t>
  </si>
  <si>
    <t>12.1</t>
  </si>
  <si>
    <t>12.2</t>
  </si>
  <si>
    <t>12.3</t>
  </si>
  <si>
    <t>12.4</t>
  </si>
  <si>
    <t>13.1</t>
  </si>
  <si>
    <t>13.2</t>
  </si>
  <si>
    <t>13.3</t>
  </si>
  <si>
    <t>13.4</t>
  </si>
  <si>
    <t>14.1</t>
  </si>
  <si>
    <t>14.2</t>
  </si>
  <si>
    <t>14.3</t>
  </si>
  <si>
    <t>14.4</t>
  </si>
  <si>
    <t>15.1</t>
  </si>
  <si>
    <t>15.2</t>
  </si>
  <si>
    <t>15.3</t>
  </si>
  <si>
    <t>15.4</t>
  </si>
  <si>
    <t>16.1</t>
  </si>
  <si>
    <t>16.2</t>
  </si>
  <si>
    <t>16.3</t>
  </si>
  <si>
    <t>16.4</t>
  </si>
  <si>
    <t>17.1</t>
  </si>
  <si>
    <t>17.2</t>
  </si>
  <si>
    <t>17.3</t>
  </si>
  <si>
    <t>17.4</t>
  </si>
  <si>
    <t>18.1</t>
  </si>
  <si>
    <t>18.2</t>
  </si>
  <si>
    <t>18.3</t>
  </si>
  <si>
    <t>18.4</t>
  </si>
  <si>
    <t>19.1</t>
  </si>
  <si>
    <t>19.2</t>
  </si>
  <si>
    <t>19.3</t>
  </si>
  <si>
    <t>19.4</t>
  </si>
  <si>
    <t>20.1</t>
  </si>
  <si>
    <t>20.2</t>
  </si>
  <si>
    <t>20.3</t>
  </si>
  <si>
    <t>20.4</t>
  </si>
  <si>
    <t>21.1</t>
  </si>
  <si>
    <t>21.2</t>
  </si>
  <si>
    <t>21.3</t>
  </si>
  <si>
    <t>21.4</t>
  </si>
  <si>
    <t>22.1</t>
  </si>
  <si>
    <t>22.2</t>
  </si>
  <si>
    <t>22.3</t>
  </si>
  <si>
    <t>22.4</t>
  </si>
  <si>
    <t>23.1</t>
  </si>
  <si>
    <t>23.2</t>
  </si>
  <si>
    <t>23.3</t>
  </si>
  <si>
    <t>23.4</t>
  </si>
  <si>
    <t>24.1</t>
  </si>
  <si>
    <t>24.2</t>
  </si>
  <si>
    <t>24.3</t>
  </si>
  <si>
    <t>24.4</t>
  </si>
  <si>
    <t>25.1</t>
  </si>
  <si>
    <t>25.2</t>
  </si>
  <si>
    <t>25.3</t>
  </si>
  <si>
    <t>25.4</t>
  </si>
  <si>
    <t>26.1</t>
  </si>
  <si>
    <t>26.2</t>
  </si>
  <si>
    <t>26.3</t>
  </si>
  <si>
    <t>26.4</t>
  </si>
  <si>
    <t>27.1</t>
  </si>
  <si>
    <t>27.2</t>
  </si>
  <si>
    <t>27.3</t>
  </si>
  <si>
    <t>27.4</t>
  </si>
  <si>
    <t>28.1</t>
  </si>
  <si>
    <t>28.2</t>
  </si>
  <si>
    <t>28.3</t>
  </si>
  <si>
    <t>28.4</t>
  </si>
  <si>
    <t>Wh. Ev.</t>
  </si>
  <si>
    <t>Bl. Ev.</t>
  </si>
  <si>
    <t>Clock-time used, tot.</t>
  </si>
  <si>
    <t>Clock-time av. tot.</t>
  </si>
  <si>
    <t>99/25.3</t>
  </si>
  <si>
    <t>Bo-Fr</t>
  </si>
  <si>
    <t>57/15.1</t>
  </si>
  <si>
    <t>Fr-AS</t>
  </si>
  <si>
    <t>53/14.1</t>
  </si>
  <si>
    <t>AS-Bo</t>
  </si>
  <si>
    <t>85/22.1</t>
  </si>
  <si>
    <t>AS-Fr</t>
  </si>
  <si>
    <t>92/23.4</t>
  </si>
  <si>
    <t>Gi-Fr</t>
  </si>
  <si>
    <t>80/20.4</t>
  </si>
  <si>
    <t>Xi-Bo</t>
  </si>
  <si>
    <t>4c, 4.1</t>
  </si>
  <si>
    <t>2, 22.1</t>
  </si>
  <si>
    <t>3, 12.1</t>
  </si>
  <si>
    <t>3, 23.2</t>
  </si>
  <si>
    <t>→2</t>
  </si>
  <si>
    <t>↗ 1</t>
  </si>
  <si>
    <t>↘ 3</t>
  </si>
  <si>
    <t>KomodoMCTS 2301.00</t>
  </si>
  <si>
    <t>Chiron 230119</t>
  </si>
  <si>
    <t>Laser 230319</t>
  </si>
  <si>
    <t>Andscacs 0.95123</t>
  </si>
  <si>
    <t>13/4.1</t>
  </si>
  <si>
    <t>AS-Jo</t>
  </si>
  <si>
    <t>46/12.2</t>
  </si>
  <si>
    <t>Km-Ch</t>
  </si>
  <si>
    <t>48/12.4</t>
  </si>
  <si>
    <t>Xi-Jo</t>
  </si>
  <si>
    <t>60/15.4</t>
  </si>
  <si>
    <t>Ch-La</t>
  </si>
  <si>
    <t>2, 12.4</t>
  </si>
  <si>
    <t>84/21.4</t>
  </si>
  <si>
    <t>Xi-An</t>
  </si>
  <si>
    <t>AllieStein v0.3dev-n4</t>
  </si>
  <si>
    <t>101=</t>
  </si>
  <si>
    <t>010=</t>
  </si>
  <si>
    <t>+25</t>
  </si>
  <si>
    <t>+84</t>
  </si>
  <si>
    <t>+14</t>
  </si>
  <si>
    <t>↗↗ ↗↗P</t>
  </si>
  <si>
    <t>→1</t>
  </si>
  <si>
    <t>↘ 2</t>
  </si>
  <si>
    <t>↗P</t>
  </si>
  <si>
    <t>2301.00</t>
  </si>
  <si>
    <t>8/8/1n2k1p1/4p3/4P2P/B4K1P/8/8 b - - 100 173</t>
  </si>
  <si>
    <t>8/1p1R4/8/P1B1rk2/1r4p1/3B2K1/6P1/8 b - - 1 60</t>
  </si>
  <si>
    <t>Benoni, 6.e4</t>
  </si>
  <si>
    <t>8/8/1N4k1/n2K4/2pP2P1/b1P5/P2B4/8 b - - 8 53</t>
  </si>
  <si>
    <t>7r/1p1r1pk1/1qp1p1p1/p3P1P1/PbRP1Q1P/1P3N2/6K1/2R5 b - - 10 41</t>
  </si>
  <si>
    <t>Catalan, closed, 5.Nf3</t>
  </si>
  <si>
    <t>6k1/6r1/5Kb1/4N3/8/8/7R/8 w - - 0 135</t>
  </si>
  <si>
    <t>E67</t>
  </si>
  <si>
    <t>5b2/7p/1p3k2/3r4/PP4R1/6P1/4PPK1/8 w - - 10 42</t>
  </si>
  <si>
    <t>King's Indian, fianchetto, classical variation</t>
  </si>
  <si>
    <t>B38</t>
  </si>
  <si>
    <t>6k1/Q6p/8/8/8/1P1K4/1q1N3P/8 w - - 1 54</t>
  </si>
  <si>
    <t>Sicilian, accelerated fianchetto, Maroczy bind, 6.Be3</t>
  </si>
  <si>
    <t>8/4k3/1q6/8/8/5R2/5nP1/6K1 w - - 0 82</t>
  </si>
  <si>
    <t>Petrov, classical attack, Marshall variation</t>
  </si>
  <si>
    <t>4r1k1/2Q1Npp1/7p/1q4n1/2p5/2P2RPP/5PK1/8 b - - 10 40</t>
  </si>
  <si>
    <t>Four knights, Scotch, 4...exd4</t>
  </si>
  <si>
    <t>8/5k2/8/6B1/6PN/8/6K1/3r4 b - - 0 69</t>
  </si>
  <si>
    <t>5r2/7R/3n4/p1kp1p2/2p2P2/P3r3/1PB5/2KR4 w - - 8 64</t>
  </si>
  <si>
    <t>8/5pk1/5p1p/4bP1P/6P1/5K2/6B1/8 b - - 47 153</t>
  </si>
  <si>
    <t>8/8/8/2kB4/p4q2/2Q5/8/3K4 b - - 0 180</t>
  </si>
  <si>
    <t>8/k7/8/1Q6/1P3P2/2P1K3/6qp/8 w - - 10 66</t>
  </si>
  <si>
    <t>Sicilian, Anderssen variation</t>
  </si>
  <si>
    <t>C65</t>
  </si>
  <si>
    <t>8/n2rk3/1R6/3PK1pp/8/7P/6P1/2R5 b - - 0 84</t>
  </si>
  <si>
    <t>Ruy Lopez, Berlin defence, Beverwijk variation</t>
  </si>
  <si>
    <t>8/6k1/5R2/6P1/7K/1b3r1P/8/8 b - - 10 91</t>
  </si>
  <si>
    <t>QGD, exchange variation</t>
  </si>
  <si>
    <t>r7/8/1bNk4/1P3pp1/2K4p/5P2/4R1P1/8 w - - 8 47</t>
  </si>
  <si>
    <t>8/2k4P/P7/6p1/4Kp2/2bB4/1p6/8 b - - 10 74</t>
  </si>
  <si>
    <t>r2q1rk1/p2bbppp/B3p3/3pP3/1P1NnP2/P3B1P1/7P/R2QK2R b KQ - 10 21</t>
  </si>
  <si>
    <t>French, Steinitz variation</t>
  </si>
  <si>
    <t>4R3/4k2P/4nNK1/8/3b4/8/8/7r b - - 10 64</t>
  </si>
  <si>
    <t>Sicilian, Najdorf, Adams attack</t>
  </si>
  <si>
    <t>A67</t>
  </si>
  <si>
    <t>8/5k2/2B3p1/2K4p/P1R5/r5P1/8/8 b - - 4 55</t>
  </si>
  <si>
    <t>Benoni, Taimanov variation</t>
  </si>
  <si>
    <t>D86</t>
  </si>
  <si>
    <t>3r4/3P4/3k4/8/7K/8/4R2P/8 b - - 0 53</t>
  </si>
  <si>
    <t>Gruenfeld, exchange, Simagin's improved variation</t>
  </si>
  <si>
    <t>3k1Q2/8/7p/7P/5Pp1/p7/2KpN1P1/4q3 b - - 21 74</t>
  </si>
  <si>
    <t>8/r5p1/2nR4/2P1p2p/2k5/4BP2/6PK/8 b - - 10 57</t>
  </si>
  <si>
    <t>rnbqkb1r/1p3ppp/p2ppn2/6B1/3NP3/2N5/PPP2PPP/R2QKB1R w KQkq - 0 7</t>
  </si>
  <si>
    <t>r3n3/pb1R1p2/1pp1Nkpp/8/7P/4P3/PPB2PP1/6K1 b - - 8 34</t>
  </si>
  <si>
    <t>7r/p3np2/1kp1p1p1/2R5/PP6/2P2BKP/5P2/8 b - - 10 55</t>
  </si>
  <si>
    <t>French, Rubinstein variation</t>
  </si>
  <si>
    <t>8/1R6/8/5pk1/7p/5r2/7K/8 w - - 0 62</t>
  </si>
  <si>
    <t>8/pr6/R1p5/2P2p2/2kBb2p/P1N1P1bP/3KP3/8 w - - 9 102</t>
  </si>
  <si>
    <t>8/8/2RP1n2/5Bk1/2P3P1/2K5/7r/8 w - - 5 121</t>
  </si>
  <si>
    <t>C06</t>
  </si>
  <si>
    <t>8/6pk/4Q3/p4P1p/6nP/1P2KNq1/8/8 w - - 10 68</t>
  </si>
  <si>
    <t>French, Tarrasch, closed variation, main line</t>
  </si>
  <si>
    <t>8/3k2p1/5p1p/3KpP1P/4P1P1/3Bb3/8/8 w - - 61 175</t>
  </si>
  <si>
    <t>8/8/8/1k6/5q1p/7P/p5PK/3Q4 w - - 100 167</t>
  </si>
  <si>
    <t>QGD, Tartakower variation</t>
  </si>
  <si>
    <t>6b1/r2R3k/8/1pb1pPB1/p3P1N1/P4B1p/1P5K/8 b - - 0 43</t>
  </si>
  <si>
    <t>3k4/5p1p/P3b2P/1BQ5/8/2K5/6rb/8 b - - 6 76</t>
  </si>
  <si>
    <t>4r1k1/1p4r1/pR2bb2/P7/2p1Qpp1/5P1P/3B2PK/8 w - - 0 50</t>
  </si>
  <si>
    <t>8/6pk/3q3p/PQ1p1p2/3rn3/3B3P/2R2PP1/6K1 w - - 8 41</t>
  </si>
  <si>
    <t>6rk/5Rp1/7p/8/8/PB3P1P/KP6/8 b - - 0 59</t>
  </si>
  <si>
    <t>8/4k1K1/1B4P1/8/3P4/8/8/6r1 b - - 0 69</t>
  </si>
  <si>
    <t>8/8/4kp2/4b2P/6P1/1r6/4K3/7R b - - 18 78</t>
  </si>
  <si>
    <t>8/2Q4p/2p1pppk/p7/3P4/2P3P1/q4P1P/6K1 w - - 10 40</t>
  </si>
  <si>
    <t>8/8/7p/8/5R2/K1k3P1/6r1/8 w - - 0 55</t>
  </si>
  <si>
    <t>8/8/5pp1/8/2pNp1pP/3b1k2/5P2/4K3 b - - 1 72</t>
  </si>
  <si>
    <t>B7/p5n1/8/4k3/4P3/P7/4K3/8 b - - 10 53</t>
  </si>
  <si>
    <t>8/r7/P7/R3k3/2p5/2N5/7K/8 b - - 2 101</t>
  </si>
  <si>
    <t>2b5/8/pPkP4/P3Kp2/6p1/B5P1/8/8 w - - 22 154</t>
  </si>
  <si>
    <t>3r4/pbr1k1p1/1p2pn1p/1P1p4/N4P1P/1PPB2P1/4R3/4R1K1 b - - 10 35</t>
  </si>
  <si>
    <t>French, Steinitz, Boleslavsky variation</t>
  </si>
  <si>
    <t>r2q1rk1/1p2bppp/p1npbn2/4p3/P3P3/2N1BN1P/1PP1BPP1/R2Q1RK1 w - - 12 16</t>
  </si>
  <si>
    <t>8/5pk1/6p1/2R1K3/r5PP/5P2/8/8 b - - 10 60</t>
  </si>
  <si>
    <t>8/8/R3k1p1/7p/7P/2r3P1/6K1/8 b - - 10 61</t>
  </si>
  <si>
    <t>Gruenfeld, exchange variation</t>
  </si>
  <si>
    <t>8/8/6k1/2p5/4P3/5R1P/2q2KP1/4B3 w - - 10 54</t>
  </si>
  <si>
    <t>2R5/5pk1/4p3/5p2/2P2P1P/8/3K1B1r/2n5 w - - 14 47</t>
  </si>
  <si>
    <t>4r1k1/7p/6pP/4q3/P1P1Q3/1P6/K4R2/8 w - - 0 83</t>
  </si>
  <si>
    <t>3R4/r5q1/6pk/5p1p/5Q1P/6P1/5PK1/8 b - - 14 49</t>
  </si>
  <si>
    <t>8/2k5/1pP3p1/1P2p2p/p3P1pP/P3K3/8/8 b - - 17 64</t>
  </si>
  <si>
    <t>8/2b2pk1/3p2pp/2rPp3/R3P2P/2r2PP1/3NK3/R7 b - - 13 99</t>
  </si>
  <si>
    <t>B85</t>
  </si>
  <si>
    <t>8/8/8/1B3k1K/8/1P6/2P5/4b3 b - - 0 78</t>
  </si>
  <si>
    <t>Sicilian, Scheveningen, classical main line</t>
  </si>
  <si>
    <t>8/2r2p1k/6p1/7p/2b2P1P/2R1RBP1/6K1/1r6 w - - 20 136</t>
  </si>
  <si>
    <t>3r2r1/pp2kp2/1q2b2R/2R1Q3/3P4/6P1/4NK2/8 w - - 12 36</t>
  </si>
  <si>
    <t>French, Burn variation</t>
  </si>
  <si>
    <t>4B3/8/1p1p4/p2P4/P1k2p2/5K2/6n1/8 b - - 1 83</t>
  </si>
  <si>
    <t>2Q5/7p/p5p1/6k1/8/3q3P/8/2R1K3 b - - 28 89</t>
  </si>
  <si>
    <t>C80</t>
  </si>
  <si>
    <t>8/4K3/7k/1P6/7P/8/1r6/6R1 b - - 0 62</t>
  </si>
  <si>
    <t>Ruy Lopez, open, Bernstein variation</t>
  </si>
  <si>
    <t>M10</t>
  </si>
  <si>
    <t>C18</t>
  </si>
  <si>
    <t>1Q4R1/8/1nk1pP2/7p/1p2K3/8/1B6/8 w - - 1 56</t>
  </si>
  <si>
    <t>French, Winawer, classical variation</t>
  </si>
  <si>
    <t>6b1/8/1K6/8/1Pk5/P7/7N/8 b - - 0 50</t>
  </si>
  <si>
    <t>1rr2bk1/1p1n1pp1/p1qpbn1p/4p3/P3P3/2NQBBN1/1PP2PPP/R3R1K1 w - - 16 21</t>
  </si>
  <si>
    <t>8/7p/1b6/3k3P/P7/5K2/8/8 w - - 0 43</t>
  </si>
  <si>
    <t>QGA, classical, 6...a6</t>
  </si>
  <si>
    <t>8/7p/8/3pkp1p/5P1R/2r5/4K3/8 b - - 0 51</t>
  </si>
  <si>
    <t>D47</t>
  </si>
  <si>
    <t>8/8/3k4/8/5p1P/5R2/4r3/5K2 b - - 0 75</t>
  </si>
  <si>
    <t>QGD semi-Slav, Meran variation</t>
  </si>
  <si>
    <t>5k2/p6p/Ppb1Q3/2pp1N2/8/3P3P/1Pn1B1K1/2q5 b - - 44 56</t>
  </si>
  <si>
    <t>8/4rk1p/5b2/1Pp5/p1P3Q1/7P/B3pPPK/8 w - - 10 59</t>
  </si>
  <si>
    <t>r2q2k1/5p2/1pbrp1p1/8/2PP3p/4QP1P/1R2B1P1/3R2K1 b - - 10 41</t>
  </si>
  <si>
    <t>8/8/1K6/2N2pp1/5k1p/5P1P/6P1/8 w - - 3 75</t>
  </si>
  <si>
    <t>3R1rk1/6p1/5p2/p2p4/P3qnQp/1P5P/5PP1/5N1K w - - 10 41</t>
  </si>
  <si>
    <t>8/1p2r1k1/p7/P3n3/4Pp1p/2P2Pp1/1P4P1/3R3K w - - 8 59</t>
  </si>
  <si>
    <t>8/8/R1k1pp1p/4p2P/1K2P1P1/6r1/8/8 b - - 10 93</t>
  </si>
  <si>
    <t>8/3q2pk/2n5/P3r2p/5R2/4N2b/1P2QP1P/6K1 b - - 0 42</t>
  </si>
  <si>
    <t>5r2/k2n4/P7/1R1B4/1KP2P2/1P6/8/8 b - - 0 82</t>
  </si>
  <si>
    <t>Petrov, Nimzovich attack</t>
  </si>
  <si>
    <t>M32</t>
  </si>
  <si>
    <t>8/p7/P3kb2/4pp1P/1Rp5/2p2P1K/2P5/8 w - - 0 51</t>
  </si>
  <si>
    <t>8/6k1/2pq4/2p3KP/2P5/1P2Q3/8/8 w - - 1 81</t>
  </si>
  <si>
    <t>kr6/8/P4K2/7p/3Q2b1/8/6P1/8 w - - 9 71</t>
  </si>
  <si>
    <t>8/8/6p1/7p/8/p4N2/K4Pk1/8 w - - 10 108</t>
  </si>
  <si>
    <t>Pirc, classical system, 5.Be2</t>
  </si>
  <si>
    <t>7R/2q4r/1k6/5p2/3P4/6P1/Q4P2/6K1 w - - 3 56</t>
  </si>
  <si>
    <t>French, Fort Knox variation</t>
  </si>
  <si>
    <t>8/8/5kp1/4p3/4K1P1/8/5P2/8 b - - 0 39</t>
  </si>
  <si>
    <t>1r5k/5R1p/6p1/1B2p3/Q3Pp2/5P1P/P4qPK/8 w - - 2 39</t>
  </si>
  <si>
    <t>B48</t>
  </si>
  <si>
    <t>q7/5p2/8/5k2/1R3P2/6R1/1K5p/8 b - - 5 64</t>
  </si>
  <si>
    <t>6n1/p2Q2k1/Pp2r1N1/1Pq2npP/2P5/7P/2B2P2/6K1 b - - 9 48</t>
  </si>
  <si>
    <t>6R1/8/K5R1/P6r/1P6/8/7k/5r2 w - - 31 84</t>
  </si>
  <si>
    <t>M41</t>
  </si>
  <si>
    <t>8/3k3p/3n1p2/P2P1P2/1P3K1P/4p3/4B3/8 w - - 3 47</t>
  </si>
  <si>
    <t>Sicilian, Pelikan, Chelyabinsk variation</t>
  </si>
  <si>
    <t>7k/6P1/5N2/r5P1/5K2/8/8/8 b - - 0 137</t>
  </si>
  <si>
    <t>2r3k1/R5R1/4P2p/8/4r3/6KP/5P2/2q5 b - - 8 47</t>
  </si>
  <si>
    <t>6r1/1p6/p3k3/4n1B1/3R3P/P7/2r3P1/6KR b - - 12 41</t>
  </si>
  <si>
    <t>3r4/1p3pk1/p1p1r2p/5RpP/1P1PR1P1/3K1P2/1P6/8 b - - 14 35</t>
  </si>
  <si>
    <t>7r/1R1R4/2P2P2/8/p3KPn1/8/8/2k5 w - - 3 75</t>
  </si>
  <si>
    <t>8/1Pb5/8/3k4/6KP/8/B7/8 b - - 0 55</t>
  </si>
  <si>
    <t>8/r4k2/1R4p1/p1NP2q1/P6p/2P1pP1P/6PK/1Q6 w - - 1 55</t>
  </si>
  <si>
    <t>8/2rn1pk1/p3p1p1/4q2p/P1P4P/Q5P1/4BP2/3R2K1 w - - 10 38</t>
  </si>
  <si>
    <t>1b6/1P1Pk3/2K5/8/4Bp2/7p/7p/8 b - - 33 143</t>
  </si>
  <si>
    <t>8/4Npnk/6p1/2P3Pp/1p3P2/1P5Q/1B3q1K/8 w - - 10 50</t>
  </si>
  <si>
    <t>Ruy Lopez, closed, Flohr-Zaitsev system (Lenzerheide variation)</t>
  </si>
  <si>
    <t>8/B7/8/4p2b/4k3/4P1K1/8/8 w - - 0 99</t>
  </si>
  <si>
    <t>B27</t>
  </si>
  <si>
    <t>2r2k2/p5bp/8/1p1pR1P1/4bP2/1Pq5/P1P2Q2/1KR5 b - - 11 39</t>
  </si>
  <si>
    <t>Sicilian, Hungarian variation</t>
  </si>
  <si>
    <t>7k/6p1/7p/8/1P6/4p1PP/Q1Nq4/6K1 b - - 10 63</t>
  </si>
  <si>
    <t>4B3/6k1/5p2/7p/5K1P/8/8/3n4 w - - 10 44</t>
  </si>
  <si>
    <t>8/8/K1k2p2/5P1p/P7/2B4P/8/2b5 b - - 0 54</t>
  </si>
  <si>
    <t>8/8/3k1p1p/5P2/4B1Pb/8/4K3/8 w - - 10 73</t>
  </si>
  <si>
    <t>8/8/8/8/2B3p1/2r1k1N1/8/6K1 w - - 0 46</t>
  </si>
  <si>
    <t>1r6/p5p1/P1P2p1k/1P1R3p/K7/3Q1P1P/6P1/4q3 w - - 12 53</t>
  </si>
  <si>
    <t>r3k2r/1p3p2/p1p1p1p1/3n1q2/3P3p/P1P4P/1P1QBPP1/R4RK1 b kq - 12 26</t>
  </si>
  <si>
    <t>8/3r2k1/4pb2/5p2/2R1qP2/1p2B1P1/1P2Q2P/6K1 b - - 10 56</t>
  </si>
  <si>
    <t>8/pQ3pkp/1p4p1/3Pp3/6q1/4B3/PP3PK1/8 w - - 10 44</t>
  </si>
  <si>
    <t>8/5kp1/2p2p1p/2P1n2P/p2Q2P1/P7/1Pq1BKP1/8 b - - 10 54</t>
  </si>
  <si>
    <t>8/8/2Pbpk1p/p1N5/2B3p1/8/1P2K3/8 b - - 4 51</t>
  </si>
  <si>
    <t>6k1/R7/3K4/3P4/p2r4/8/8/8 b - - 0 62</t>
  </si>
  <si>
    <t>TCEC 15.1 Results</t>
  </si>
  <si>
    <t>-M22</t>
  </si>
  <si>
    <t>-M51</t>
  </si>
  <si>
    <t>-M23</t>
  </si>
  <si>
    <t>Tot. time av., secs.</t>
  </si>
  <si>
    <t>Avge time av., hr.</t>
  </si>
  <si>
    <t>Total time used, secs.</t>
  </si>
  <si>
    <t>100/25.4</t>
  </si>
  <si>
    <t>Fi-Km</t>
  </si>
  <si>
    <t>2306.00</t>
  </si>
  <si>
    <t>→P</t>
  </si>
  <si>
    <t>Stockfish 19040612</t>
  </si>
  <si>
    <t>LCZero v0.21.1-n41800</t>
  </si>
  <si>
    <t>Komodo 2306.00</t>
  </si>
  <si>
    <t>KomodoMCTS 2306.00</t>
  </si>
  <si>
    <t>AllieStein v0.3dev-n6.1</t>
  </si>
  <si>
    <t>Fire 011819</t>
  </si>
  <si>
    <t>Ethereal 11.38</t>
  </si>
  <si>
    <t>v0.21.1-n41800</t>
  </si>
  <si>
    <t>TCEC 15.P results</t>
  </si>
  <si>
    <t>24/6.4</t>
  </si>
  <si>
    <t>Fi-AS</t>
  </si>
  <si>
    <t>51/13.3</t>
  </si>
  <si>
    <t>Et-Km</t>
  </si>
  <si>
    <t>8/5n2/8/5B1P/5p2/5P2/1p2K3/2k5 b - - 55 161</t>
  </si>
  <si>
    <t>2b5/8/2k5/5p2/4pP2/2R1P1K1/4B3/1r6 b - - 10 91</t>
  </si>
  <si>
    <t>7Q/P1k5/4p3/2p2p2/3p1P2/6P1/5q1K/8 w - - 51 180</t>
  </si>
  <si>
    <t>12.76</t>
  </si>
  <si>
    <t>8/1r1k2p1/5p2/RnP2P2/2K5/2B5/1P6/8 w - - 0 68</t>
  </si>
  <si>
    <t>118.99</t>
  </si>
  <si>
    <t>1k6/3RN3/3PKp1p/5p2/4P3/6r1/8/5b2 w - - 10 82</t>
  </si>
  <si>
    <t>QGD, Neo-orthodox variation, 7.Bh4</t>
  </si>
  <si>
    <t>56.34</t>
  </si>
  <si>
    <t>7r/p7/1k6/p4KBP/P7/8/2p5/2R5 w - - 3 69</t>
  </si>
  <si>
    <t>QGD Slav, Smyslov variation</t>
  </si>
  <si>
    <t>8/5p2/3kp3/3rn2R/4R1P1/8/8/3K4 w - - 10 108</t>
  </si>
  <si>
    <t>R7/P2K2k1/5p2/8/6P1/8/8/2r5 b - - 99 149</t>
  </si>
  <si>
    <t>8/6k1/8/2p4P/2Bn1Pp1/8/6K1/8 b - - 10 86</t>
  </si>
  <si>
    <t>King's Indian, 3.Nf3</t>
  </si>
  <si>
    <t>8/8/7k/1P2R2p/6pP/1r4P1/6K1/8 b - - 10 67</t>
  </si>
  <si>
    <t>A94</t>
  </si>
  <si>
    <t>Dutch, stonewall with Ba3</t>
  </si>
  <si>
    <t>8/2R3k1/8/7p/7P/3K1P1r/8/8 b - - 24 95</t>
  </si>
  <si>
    <t>20.16</t>
  </si>
  <si>
    <t>M24</t>
  </si>
  <si>
    <t>Sicilian, Nimzovich-Rossolimo attack (with ...g6, without ...d6)</t>
  </si>
  <si>
    <t>8/5p2/5k2/8/8/4K2p/7r/2R5 w - - 0 69</t>
  </si>
  <si>
    <t>QGD, exchange, positional line</t>
  </si>
  <si>
    <t>8/bk3N2/8/8/4Kp2/5P2/8/8 w - - 0 114</t>
  </si>
  <si>
    <t>1b6/3k4/8/2p5/p1K5/P7/8/8 w - - 0 69</t>
  </si>
  <si>
    <t>Petrov, modern attack, Symmetrical variation</t>
  </si>
  <si>
    <t>8/p5pk/7p/2q1pP2/2prP3/P2n3P/B1R3PK/2Q5 w - - 10 45</t>
  </si>
  <si>
    <t>3r4/5kpp/R3b3/1Bb1Bp2/4p3/4P1PP/5P2/6K1 w - - 14 36</t>
  </si>
  <si>
    <t>Nimzovich-Larsen attack, Indian variation</t>
  </si>
  <si>
    <t>6R1/8/6bk/7p/3b2p1/4NpP1/5K1P/8 b - - 79 107</t>
  </si>
  <si>
    <t>-33.21</t>
  </si>
  <si>
    <t>8/6R1/8/8/4pk2/R2b1p1p/2r5/7K b - - 5 170</t>
  </si>
  <si>
    <t>Reti, King's Indian attack, French variation</t>
  </si>
  <si>
    <t>7k/8/5N2/4R1K1/7r/2p5/8/8 b - - 0 97</t>
  </si>
  <si>
    <t>8/4r3/6pk/8/8/3R3P/5K2/8 b - - 0 74</t>
  </si>
  <si>
    <t>7k/5Q2/7p/7P/2P5/8/4K3/8 b - - 0 86</t>
  </si>
  <si>
    <t>8/2R4p/7P/6P1/1p4K1/1k6/8/6r1 w - - 100 181</t>
  </si>
  <si>
    <t>8/7k/7q/3p2Q1/3P3K/8/8/8 w - - 0 90</t>
  </si>
  <si>
    <t>8/8/2p5/6Pk/p7/5N2/8/K7 b - - 0 67</t>
  </si>
  <si>
    <t>8/r5k1/1p1pB3/1P3Q2/2PpP3/3P4/3q4/7K w - - 19 86</t>
  </si>
  <si>
    <t>8/8/4p3/4P3/8/pK2k3/N7/1n6 b - - 36 110</t>
  </si>
  <si>
    <t>2r5/p7/6k1/3n2P1/1P6/P2R1RPP/3Br3/3n2K1 b - - 10 40</t>
  </si>
  <si>
    <t>83.96</t>
  </si>
  <si>
    <t>6nk/1q6/2p2pBP/p7/1r6/6Q1/1R4R1/6K1 w - - 1 59</t>
  </si>
  <si>
    <t>4b3/3k1p2/3R2p1/3PK3/7B/5r2/8/8 b - - 10 52</t>
  </si>
  <si>
    <t>96.81</t>
  </si>
  <si>
    <t>11.53</t>
  </si>
  <si>
    <t>8/4PR2/5K2/8/6N1/P3P1P1/2k5/8 w - - 11 82</t>
  </si>
  <si>
    <t>-0.09</t>
  </si>
  <si>
    <t>8/8/8/pBp5/Pb6/1P3K1k/8/8 b - - 39 179</t>
  </si>
  <si>
    <t>-62.00</t>
  </si>
  <si>
    <t>-46.28</t>
  </si>
  <si>
    <t>8/2r5/B3Pk2/3p1p2/1P6/7p/7K/8 w - - 2 72</t>
  </si>
  <si>
    <t>4K3/5r2/7p/8/6P1/5k2/7B/8 w - - 0 135</t>
  </si>
  <si>
    <t>2r5/8/4k1R1/6Pp/8/8/3K4/8 b - - 0 60</t>
  </si>
  <si>
    <t>8/8/4k3/p7/5PK1/3R4/r2N4/8 w - - 0 60</t>
  </si>
  <si>
    <t>8/5N2/7p/5P1k/8/2b5/1pK5/8 b - - 33 106</t>
  </si>
  <si>
    <t>8/1Q4pk/p1p5/3pq3/1P5p/2P4P/1P4B1/7K b - - 16 48</t>
  </si>
  <si>
    <t>8/6P1/7K/8/7q/8/p5k1/Q7 w - - 0 166</t>
  </si>
  <si>
    <t>-24.19</t>
  </si>
  <si>
    <t>-38.49</t>
  </si>
  <si>
    <t>8/6p1/6kp/1r6/5p2/7K/1P3R2/8 b - - 1 68</t>
  </si>
  <si>
    <t>41.82</t>
  </si>
  <si>
    <t>3r2k1/8/1p1PR1PP/2r5/3K4/R7/8/8 w - - 4 80</t>
  </si>
  <si>
    <t>13.15</t>
  </si>
  <si>
    <t>R4qk1/5p2/8/1P1PP1p1/4Q2P/5PNn/1r6/4K3 w - - 7 56</t>
  </si>
  <si>
    <t>8/1p4pk/7p/3p4/PN1PbPqP/1P6/3Q1P2/4K3 b - - 10 50</t>
  </si>
  <si>
    <t>8/5k2/1R4p1/5p2/r3p1p1/6P1/3PKP1P/8 w - - 9 52</t>
  </si>
  <si>
    <t>8/7k/7P/8/8/5KP1/r4B2/8 b - - 0 130</t>
  </si>
  <si>
    <t>-18.93</t>
  </si>
  <si>
    <t>8/4Q3/3P1p2/5k1p/3q3P/5PK1/1p6/8 w - - 17 76</t>
  </si>
  <si>
    <t>12.17</t>
  </si>
  <si>
    <t>11.01</t>
  </si>
  <si>
    <t>5R2/8/3p4/1r4n1/2kB2pp/8/4R1K1/8 w - - 0 75</t>
  </si>
  <si>
    <t>M35</t>
  </si>
  <si>
    <t>23.93</t>
  </si>
  <si>
    <t>5b1k/5r2/2Bp1P2/1p3PR1/6pP/2B3P1/bN5K/8 w - - 1 78</t>
  </si>
  <si>
    <t>8/6b1/8/pK4kP/P7/8/8/8 w - - 0 172</t>
  </si>
  <si>
    <t>C17</t>
  </si>
  <si>
    <t>8/5p2/8/1p1KPk2/1Pp5/2P5/8/8 b - - 10 163</t>
  </si>
  <si>
    <t>French, Winawer, advance, 5.a3</t>
  </si>
  <si>
    <t>8/5k2/8/5r2/2K4B/6p1/4R3/8 b - - 0 58</t>
  </si>
  <si>
    <t>r5k1/5pp1/1qbQ4/4p3/2p1P2p/2N2P1P/1PP3P1/1K1R4 b - - 24 44</t>
  </si>
  <si>
    <t>2b5/1p3B1k/7p/3KQ3/2P1P3/1r1RP2P/3R4/q5r1 b - - 2 91</t>
  </si>
  <si>
    <t>6k1/p4pp1/1p2b1qp/3p4/1B1Pn3/1P4PP/P3QPB1/6K1 b - - 10 45</t>
  </si>
  <si>
    <t>7k/6p1/p2p3p/5p1P/1P6/4PPP1/1R3QK1/1q4r1 w - - 10 172</t>
  </si>
  <si>
    <t>1r1r4/4qb1k/3p1p2/2pPpP1p/1pP1P1pP/pP4P1/P5K1/B1QRR3 w - - 100 149</t>
  </si>
  <si>
    <t>8/2NR1pk1/1p4p1/p2N2P1/Pb1PK2p/7P/4r3/3n4 w - - 10 50</t>
  </si>
  <si>
    <t>1k2r3/1p3p2/p2p2p1/2nP3P/1R4B1/P1P1b1Nq/KP6/6Q1 w - - 10 39</t>
  </si>
  <si>
    <t>1r4k1/2q2p1p/3pbPpb/p1p1p3/P1NnP2P/1PRP2P1/7K/3B1RQ1 b - - 73 65</t>
  </si>
  <si>
    <t>3r1r2/2p2qk1/2p1p1bp/p1PpP1p1/3Q3P/PPR2PP1/7R/3B2K1 w - - 10 41</t>
  </si>
  <si>
    <t>3r2k1/4R1B1/2p3P1/1pp2p2/2P2Kn1/8/1P4P1/8 b - - 1 50</t>
  </si>
  <si>
    <t>2r1r1k1/1b4pp/8/3P1p2/2PR3N/6P1/P4nNP/R4B1K w - - 9 42</t>
  </si>
  <si>
    <t>8/1k6/6p1/pP1p1p1p/1b1Bp2P/1P2P1P1/5P2/3K4 b - - 76 76</t>
  </si>
  <si>
    <t>8/3R1p2/b3pk2/p5p1/Pr2P3/1Pr1KP2/B5P1/3R4 w - - 10 48</t>
  </si>
  <si>
    <t>4Q3/pb2b1k1/1pr4p/n2pNB2/3P1P2/PP4PK/8/5q2 w - - 10 45</t>
  </si>
  <si>
    <t>↘ 1</t>
  </si>
  <si>
    <t>-M48</t>
  </si>
  <si>
    <t>P, 20.4</t>
  </si>
  <si>
    <t>3½</t>
  </si>
  <si>
    <t>112/28.4</t>
  </si>
  <si>
    <t>Ko-Lc0</t>
  </si>
  <si>
    <t>107/27.3</t>
  </si>
  <si>
    <t>=====0</t>
  </si>
  <si>
    <t>==11==</t>
  </si>
  <si>
    <t>=1=1==</t>
  </si>
  <si>
    <t>==111=</t>
  </si>
  <si>
    <t>=1===1</t>
  </si>
  <si>
    <t>1=1===</t>
  </si>
  <si>
    <t>=11==1</t>
  </si>
  <si>
    <t>=====1</t>
  </si>
  <si>
    <t>====1=</t>
  </si>
  <si>
    <t>======</t>
  </si>
  <si>
    <t>===1==</t>
  </si>
  <si>
    <t>=11===</t>
  </si>
  <si>
    <t>1===1=</t>
  </si>
  <si>
    <t>==00==</t>
  </si>
  <si>
    <t>====0=</t>
  </si>
  <si>
    <t>====11</t>
  </si>
  <si>
    <t>=0=0==</t>
  </si>
  <si>
    <t>=0===0</t>
  </si>
  <si>
    <t>0==1==</t>
  </si>
  <si>
    <t>==1=1=</t>
  </si>
  <si>
    <t>110===</t>
  </si>
  <si>
    <t>==000=</t>
  </si>
  <si>
    <t>1==0==</t>
  </si>
  <si>
    <t>===0==</t>
  </si>
  <si>
    <t>=1=0==</t>
  </si>
  <si>
    <t>1=====</t>
  </si>
  <si>
    <t>0=0===</t>
  </si>
  <si>
    <t>=00===</t>
  </si>
  <si>
    <t>==0=0=</t>
  </si>
  <si>
    <t>=0=1==</t>
  </si>
  <si>
    <t>===01=</t>
  </si>
  <si>
    <t>=00==0</t>
  </si>
  <si>
    <t>0===0=</t>
  </si>
  <si>
    <t>====00</t>
  </si>
  <si>
    <t>001===</t>
  </si>
  <si>
    <t>0=====</t>
  </si>
  <si>
    <t>===10=</t>
  </si>
  <si>
    <t>4½</t>
  </si>
  <si>
    <t>1½</t>
  </si>
  <si>
    <t>TCEC_15: Division 4, 3, 2, 1, P x-tables</t>
  </si>
  <si>
    <t>5½</t>
  </si>
  <si>
    <t>02:16:34</t>
  </si>
  <si>
    <t>03:25:13</t>
  </si>
  <si>
    <t>03:05:43</t>
  </si>
  <si>
    <t>03:28:32</t>
  </si>
  <si>
    <t>02:54:15</t>
  </si>
  <si>
    <t>03:02:53</t>
  </si>
  <si>
    <t>03:08:58</t>
  </si>
  <si>
    <t>03:15:09</t>
  </si>
  <si>
    <t>02:06:06</t>
  </si>
  <si>
    <t>02:51:40</t>
  </si>
  <si>
    <t>03:23:36</t>
  </si>
  <si>
    <t>02:52:30</t>
  </si>
  <si>
    <t>02:12:17</t>
  </si>
  <si>
    <t>03:11:30</t>
  </si>
  <si>
    <t>02:25:55</t>
  </si>
  <si>
    <t>02:30:29</t>
  </si>
  <si>
    <t>03:16:25</t>
  </si>
  <si>
    <t>02:22:10</t>
  </si>
  <si>
    <t>02:57:00</t>
  </si>
  <si>
    <t>02:15:25</t>
  </si>
  <si>
    <t>01:54:41</t>
  </si>
  <si>
    <t>03:15:10</t>
  </si>
  <si>
    <t>03:26:55</t>
  </si>
  <si>
    <t>03:07:09</t>
  </si>
  <si>
    <t>02:59:30</t>
  </si>
  <si>
    <t>03:07:40</t>
  </si>
  <si>
    <t>03:28:33</t>
  </si>
  <si>
    <t>02:48:23</t>
  </si>
  <si>
    <t>03:12:14</t>
  </si>
  <si>
    <t>02:58:02</t>
  </si>
  <si>
    <t>03:09:03</t>
  </si>
  <si>
    <t>01:50:45</t>
  </si>
  <si>
    <t>02:30:07</t>
  </si>
  <si>
    <t>02:53:39</t>
  </si>
  <si>
    <t>02:00:05</t>
  </si>
  <si>
    <t>02:28:43</t>
  </si>
  <si>
    <t>02:17:11</t>
  </si>
  <si>
    <t>03:07:35</t>
  </si>
  <si>
    <t>03:23:03</t>
  </si>
  <si>
    <t>03:26:59</t>
  </si>
  <si>
    <t>03:36:56</t>
  </si>
  <si>
    <t>03:24:26</t>
  </si>
  <si>
    <t>02:34:51</t>
  </si>
  <si>
    <t>02:49:57</t>
  </si>
  <si>
    <t>03:14:44</t>
  </si>
  <si>
    <t>03:26:26</t>
  </si>
  <si>
    <t>02:28:03</t>
  </si>
  <si>
    <t>03:25:39</t>
  </si>
  <si>
    <t>02:26:03</t>
  </si>
  <si>
    <t>02:57:26</t>
  </si>
  <si>
    <t>03:02:57</t>
  </si>
  <si>
    <t>02:34:20</t>
  </si>
  <si>
    <t>02:29:43</t>
  </si>
  <si>
    <t>02:28:56</t>
  </si>
  <si>
    <t>03:20:00</t>
  </si>
  <si>
    <t>03:07:23</t>
  </si>
  <si>
    <t>02:12:07</t>
  </si>
  <si>
    <t>03:05:50</t>
  </si>
  <si>
    <t>03:04:07</t>
  </si>
  <si>
    <t>03:26:44</t>
  </si>
  <si>
    <t>03:20:04</t>
  </si>
  <si>
    <t>02:40:34</t>
  </si>
  <si>
    <t>02:22:00</t>
  </si>
  <si>
    <t>4r1k1/1p1r2p1/p3bp1p/7P/1QP3PN/1P3PK1/8/8 b - - 10 54</t>
  </si>
  <si>
    <t>Caro-Kann, Tartakower (Nimzovich) variation</t>
  </si>
  <si>
    <t>02:30:00</t>
  </si>
  <si>
    <t>6k1/5pp1/6p1/4P3/5P2/Q5PP/PK6/4q3 b - - 10 47</t>
  </si>
  <si>
    <t>03:01:16</t>
  </si>
  <si>
    <t>8/1Q1bk3/1P2p3/1B1p1p2/3P1q1p/8/6PK/8 w - - 10 72</t>
  </si>
  <si>
    <t>02:22:28</t>
  </si>
  <si>
    <t>8/8/5k2/8/1P3B2/2P4r/4K3/8 w - - 0 44</t>
  </si>
  <si>
    <t>M42</t>
  </si>
  <si>
    <t>148.94</t>
  </si>
  <si>
    <t>03:10:34</t>
  </si>
  <si>
    <t>4b3/8/8/3N1k2/pK1P4/P7/8/8 w - - 4 90</t>
  </si>
  <si>
    <t>44.96</t>
  </si>
  <si>
    <t>20.91</t>
  </si>
  <si>
    <t>03:05:27</t>
  </si>
  <si>
    <t>A86</t>
  </si>
  <si>
    <t>8/7p/p1R3pK/P1PkP3/1P3P2/6r1/8/8 w - - 1 61</t>
  </si>
  <si>
    <t>Dutch with c4 &amp; g3</t>
  </si>
  <si>
    <t>03:15:46</t>
  </si>
  <si>
    <t>8/8/8/8/5r2/1KN5/p5kp/R7 w - - 30 112</t>
  </si>
  <si>
    <t>03:28:08</t>
  </si>
  <si>
    <t>8/1b6/4k3/P5p1/5p1p/2B2P1P/6P1/3K4 b - - 89 179</t>
  </si>
  <si>
    <t>-46.85</t>
  </si>
  <si>
    <t>03:00:53</t>
  </si>
  <si>
    <t>C75</t>
  </si>
  <si>
    <t>8/2p5/3pk3/2p1p3/3n1p2/2N2P2/7r/3R1K2 b - - 5 80</t>
  </si>
  <si>
    <t>0.15</t>
  </si>
  <si>
    <t>02:07:31</t>
  </si>
  <si>
    <t>7k/6rp/5q2/1p3b2/2pP1Q1K/2P5/2B2R2/4R3 w - - 8 43</t>
  </si>
  <si>
    <t>03:03:24</t>
  </si>
  <si>
    <t>R7/P6k/4B3/r5p1/3K1b1p/5P2/8/8 b - - 10 66</t>
  </si>
  <si>
    <t>02:59:17</t>
  </si>
  <si>
    <t>8/8/p3K3/4B3/6k1/8/r7/7R b - - 0 71</t>
  </si>
  <si>
    <t>Caro-Kann, anti-anti-Caro-Kann defence</t>
  </si>
  <si>
    <t>01:38:33</t>
  </si>
  <si>
    <t>8/5pp1/4p3/p3Pk2/1b3P2/1PB2P1P/1P3RK1/3r4 w - - 10 38</t>
  </si>
  <si>
    <t>03:22:10</t>
  </si>
  <si>
    <t>2k5/2P5/8/4n3/7P/8/8/5K1N b - - 0 145</t>
  </si>
  <si>
    <t>01:45:23</t>
  </si>
  <si>
    <t>4rrk1/1B4pp/p3qp2/2p1B3/5P1b/1P1P3b/P1P3QP/3R1R1K w - - 10 27</t>
  </si>
  <si>
    <t>40.24</t>
  </si>
  <si>
    <t>03:34:14</t>
  </si>
  <si>
    <t>8/8/3Q4/6k1/1p6/1P3KP1/P7/8 w - - 7 215</t>
  </si>
  <si>
    <t>02:24:43</t>
  </si>
  <si>
    <t>r2N1k2/6pp/p3Qn2/6B1/p1B2P2/7P/7K/2q5 b - - 30 47</t>
  </si>
  <si>
    <t>Philidor, Improved Hanham variation</t>
  </si>
  <si>
    <t>03:08:47</t>
  </si>
  <si>
    <t>4k3/6N1/7K/3P3P/8/8/8/5r2 b - - 0 89</t>
  </si>
  <si>
    <t>02:18:55</t>
  </si>
  <si>
    <t>8/r4p2/4p1pp/P7/R7/4KP2/1k4PP/8 b - - 10 46</t>
  </si>
  <si>
    <t>French, MacCutcheon, Lasker variation, 8...g6</t>
  </si>
  <si>
    <t>03:15:26</t>
  </si>
  <si>
    <t>QQ6/5n1k/3p4/4q1p1/7p/7P/8/6K1 b - - 17 100</t>
  </si>
  <si>
    <t>03:10:37</t>
  </si>
  <si>
    <t>8/8/7k/5R2/pK4Pp/5N1P/8/5r2 b - - 2 97</t>
  </si>
  <si>
    <t>83.43</t>
  </si>
  <si>
    <t>12.18</t>
  </si>
  <si>
    <t>03:09:46</t>
  </si>
  <si>
    <t>n7/k6b/7P/4K3/7p/5P2/3N4/5B2 w - - 0 83</t>
  </si>
  <si>
    <t>03:17:36</t>
  </si>
  <si>
    <t>8/3R4/8/2p5/1pP2k2/1P2n1p1/8/6K1 b - - 10 123</t>
  </si>
  <si>
    <t>8/2kP1p2/8/5Bb1/2K3P1/8/8/8 b - - 14 93</t>
  </si>
  <si>
    <t>02:32:54</t>
  </si>
  <si>
    <t>8/8/7R/2p3k1/2P5/2r5/5K2/8 w - - 0 53</t>
  </si>
  <si>
    <t>21.06</t>
  </si>
  <si>
    <t>17.46</t>
  </si>
  <si>
    <t>03:15:01</t>
  </si>
  <si>
    <t>8/P1R5/1P1n1k2/4p2p/8/7B/8/r5K1 w - - 7 107</t>
  </si>
  <si>
    <t>03:26:33</t>
  </si>
  <si>
    <t>3q4/1p1r1p1k/4b1p1/pP2Pp1p/P1rB1P1P/R1P3P1/4Q2K/R7 w - - 100 167</t>
  </si>
  <si>
    <t>02:16:12</t>
  </si>
  <si>
    <t>8/3r1k2/4pbp1/p6p/N7/3K3P/3B2P1/3B4 w - - 10 45</t>
  </si>
  <si>
    <t>02:15:36</t>
  </si>
  <si>
    <t>6k1/5p2/8/8/Q1P5/PK6/5qP1/8 b - - 10 52</t>
  </si>
  <si>
    <t>02:21:25</t>
  </si>
  <si>
    <t>5b2/5pk1/1p4p1/6P1/p1rN1PKP/P3p3/1P6/3R4 w - - 10 54</t>
  </si>
  <si>
    <t>03:11:47</t>
  </si>
  <si>
    <t>8/6k1/4Q1n1/6B1/1p1Pp2P/1P6/4q2K/8 w - - 16 81</t>
  </si>
  <si>
    <t>148.78</t>
  </si>
  <si>
    <t>14.93</t>
  </si>
  <si>
    <t>02:11:59</t>
  </si>
  <si>
    <t>6Rk/p3p3/2pq4/8/7Q/2P1p3/PP3r2/2K4R b - - 0 34</t>
  </si>
  <si>
    <t>-148.69</t>
  </si>
  <si>
    <t>-M49</t>
  </si>
  <si>
    <t>02:58:12</t>
  </si>
  <si>
    <t>8/3k1p2/6p1/1r2P2p/3BK2P/6P1/8/8 b - - 9 81</t>
  </si>
  <si>
    <t>03:14:00</t>
  </si>
  <si>
    <t>8/b7/P3K2k/3B2p1/8/7P/8/8 b - - 82 93</t>
  </si>
  <si>
    <t>8/b3R3/8/8/4pk2/7p/8/7K w - - 0 167</t>
  </si>
  <si>
    <t>02:26:52</t>
  </si>
  <si>
    <t>8/4kP2/6n1/6N1/7p/1K6/8/8 b - - 0 60</t>
  </si>
  <si>
    <t>02:25:07</t>
  </si>
  <si>
    <t>8/1p2b1k1/p2p2q1/P2Ppn2/2K1N3/4BQ2/1P5P/8 w - - 10 54</t>
  </si>
  <si>
    <t>03:08:10</t>
  </si>
  <si>
    <t>8/8/8/r6P/5K2/5P2/Rk6/8 b - - 0 90</t>
  </si>
  <si>
    <t>27.60</t>
  </si>
  <si>
    <t>17.30</t>
  </si>
  <si>
    <t>03:09:24</t>
  </si>
  <si>
    <t>2R2bk1/6p1/5p2/3pp2P/4P1P1/1P6/P7/1K6 w - - 0 76</t>
  </si>
  <si>
    <t>7k/8/3b4/1p1B2QP/3P4/3n2P1/1P3q1K/8 w - - 10 51</t>
  </si>
  <si>
    <t>03:09:04</t>
  </si>
  <si>
    <t>8/8/3k4/1P2R3/1r2PK2/6p1/8/8 w - - 10 80</t>
  </si>
  <si>
    <t>-0.16</t>
  </si>
  <si>
    <t>02:04:56</t>
  </si>
  <si>
    <t>3r1rk1/6pp/2p1p2N/p5Q1/Pb1Pq3/6PK/7P/2RR4 b - - 9 39</t>
  </si>
  <si>
    <t>21.77</t>
  </si>
  <si>
    <t>02:21:29</t>
  </si>
  <si>
    <t>1r5k/r4pq1/4pN2/3PP1pP/3P4/1p1Q4/3B1R1P/5RK1 w - - 2 33</t>
  </si>
  <si>
    <t>03:23:14</t>
  </si>
  <si>
    <t>8/1b2k3/p2p2p1/P6p/3K3P/3B2P1/8/8 w - - 100 159</t>
  </si>
  <si>
    <t>M2</t>
  </si>
  <si>
    <t>01:37:08</t>
  </si>
  <si>
    <t>2k5/5R2/2N4p/p7/P5p1/1B3P1P/2P2P2/6K1 w - - 0 38</t>
  </si>
  <si>
    <t>19.52</t>
  </si>
  <si>
    <t>03:09:01</t>
  </si>
  <si>
    <t>8/2K2k2/1NP4R/5P2/4n2P/8/8/5r2 b - - 0 77</t>
  </si>
  <si>
    <t>02:08:40</t>
  </si>
  <si>
    <t>6k1/p7/7r/3R4/8/5P2/5K2/8 b - - 0 43</t>
  </si>
  <si>
    <t>03:34:42</t>
  </si>
  <si>
    <t>4K3/8/3k4/2bPp3/4Pp2/5Pp1/6P1/5B2 b - - 81 217</t>
  </si>
  <si>
    <t>02:44:08</t>
  </si>
  <si>
    <t>C52</t>
  </si>
  <si>
    <t>5k2/2p5/2bp1p2/3q3p/7R/3r2P1/4RP1K/6Q1 w - - 10 61</t>
  </si>
  <si>
    <t>Evans gambit, compromised defence</t>
  </si>
  <si>
    <t>-0.31</t>
  </si>
  <si>
    <t>01:40:27</t>
  </si>
  <si>
    <t>2Q5/1p3ppk/p2Bpb1p/8/1P6/q3Pb1P/P4PP1/6K1 w - - 10 37</t>
  </si>
  <si>
    <t>02:12:21</t>
  </si>
  <si>
    <t>q4r1k/P5p1/7p/8/3Q4/7K/2P5/4R3 b - - 10 48</t>
  </si>
  <si>
    <t>17.56</t>
  </si>
  <si>
    <t>39.12</t>
  </si>
  <si>
    <t>8/3k4/8/1p6/1r3P2/R3K3/B7/8 b - - 0 114</t>
  </si>
  <si>
    <t>English, Anglo-Gruenfeld defense</t>
  </si>
  <si>
    <t>02:57:22</t>
  </si>
  <si>
    <t>4b1k1/1r6/2n1p1q1/pnBpP1p1/2pP1pP1/2P2P1N/Q1PKB3/7R b - - 10 70</t>
  </si>
  <si>
    <t>French, Winawer, advance, positional main line</t>
  </si>
  <si>
    <t>02:57:15</t>
  </si>
  <si>
    <t>E42</t>
  </si>
  <si>
    <t>8/4P2k/5Pp1/3p2qp/8/1pr1P3/4R3/Q4K2 b - - 9 82</t>
  </si>
  <si>
    <t>Nimzo-Indian, 4.e3 c5, 5.Ne2 (Rubinstein)</t>
  </si>
  <si>
    <t>83.21</t>
  </si>
  <si>
    <t>03:25:52</t>
  </si>
  <si>
    <t>7r/7P/4k3/4PN2/2R5/5K2/2B5/6b1 w - - 1 109</t>
  </si>
  <si>
    <t>02:47:36</t>
  </si>
  <si>
    <t>E12</t>
  </si>
  <si>
    <t>8/4kp2/R6p/7P/6K1/2r2P2/8/8 b - - 10 58</t>
  </si>
  <si>
    <t>Queen's Indian, Petrosian system</t>
  </si>
  <si>
    <t>02:38:33</t>
  </si>
  <si>
    <t>8/7p/p2kP3/5PK1/3B4/8/8/2r5 b - - 10 64</t>
  </si>
  <si>
    <t>03:21:09</t>
  </si>
  <si>
    <t>E95</t>
  </si>
  <si>
    <t>8/8/1pPp4/1P2kp2/8/3BpKP1/6R1/7q b - - 0 137</t>
  </si>
  <si>
    <t>King's Indian, orthodox, 7...Nbd7, 8.Re1</t>
  </si>
  <si>
    <t>03:18:45</t>
  </si>
  <si>
    <t>7k/8/8/4pP2/1r6/4K3/8/R7 b - - 0 120</t>
  </si>
  <si>
    <t>Ruy Lopez, exchange variation, 5.O-O</t>
  </si>
  <si>
    <t>03:05:56</t>
  </si>
  <si>
    <t>A92</t>
  </si>
  <si>
    <t>1Br5/2P4p/4kb1P/R7/4p1p1/3b2P1/5P1K/7B b - - 30 69</t>
  </si>
  <si>
    <t>148.93</t>
  </si>
  <si>
    <t>02:52:08</t>
  </si>
  <si>
    <t>B3b3/p6R/3k4/1r3P2/3BP3/2p5/5K2/8 w - - 0 68</t>
  </si>
  <si>
    <t>Nimzo-Indian, Fischer variation</t>
  </si>
  <si>
    <t>03:20:28</t>
  </si>
  <si>
    <t>8/8/2n5/7k/P3K3/8/2p5/2N5 w - - 0 134</t>
  </si>
  <si>
    <t>111.28</t>
  </si>
  <si>
    <t>02:29:40</t>
  </si>
  <si>
    <t>3k4/5R2/1P2B3/5ppp/5P1P/8/5P2/6K1 w - - 2 50</t>
  </si>
  <si>
    <t>02:24:53</t>
  </si>
  <si>
    <t>8/1b2k3/1P1n4/6p1/1B5p/5p1B/8/6K1 w - - 10 62</t>
  </si>
  <si>
    <t>Sicilian, Prins (Moscow) variation</t>
  </si>
  <si>
    <t>02:56:12</t>
  </si>
  <si>
    <t>3b4/3Pk3/8/8/3B2Bp/3K3P/8/2r5 b - - 10 82</t>
  </si>
  <si>
    <t>2.17</t>
  </si>
  <si>
    <t>03:16:17</t>
  </si>
  <si>
    <t>B66</t>
  </si>
  <si>
    <t>8/2k5/6p1/p2Ppp1p/P1K5/5P1P/6P1/2B3b1 b - - 73 119</t>
  </si>
  <si>
    <t>Sicilian, Richter-Rauzer, Rauzer attack, 7...a6</t>
  </si>
  <si>
    <t>02:48:30</t>
  </si>
  <si>
    <t>5r2/5pk1/R6R/2q4B/4nB2/4P3/6PK/8 b - - 10 57</t>
  </si>
  <si>
    <t>03:07:29</t>
  </si>
  <si>
    <t>8/8/1k4p1/8/1P6/1P4K1/7r/8 w - - 0 73</t>
  </si>
  <si>
    <t>02:50:37</t>
  </si>
  <si>
    <t>8/8/R2nkb2/7K/5P2/8/8/8 b - - 0 60</t>
  </si>
  <si>
    <t>03:11:51</t>
  </si>
  <si>
    <t>8/1p3p2/2p2kpb/2P1p2p/1PN1P2P/2q2PP1/Q5K1/8 w - - 14 90</t>
  </si>
  <si>
    <t>02:59:23</t>
  </si>
  <si>
    <t>3r4/5p2/5kp1/7p/pRP1K2P/P4P2/8/8 b - - 10 71</t>
  </si>
  <si>
    <t>Queen's Indian, Yates variation</t>
  </si>
  <si>
    <t>03:20:17</t>
  </si>
  <si>
    <t>5k2/8/7R/6pP/8/3K4/8/4r3 b - - 0 138</t>
  </si>
  <si>
    <t>03:17:33</t>
  </si>
  <si>
    <t>8/5K2/k6P/8/8/3b4/2p5/2B5 w - - 0 118</t>
  </si>
  <si>
    <t>19.06</t>
  </si>
  <si>
    <t>16.29</t>
  </si>
  <si>
    <t>03:06:13</t>
  </si>
  <si>
    <t>n1q5/kp2Q1K1/4pB2/p2pPpN1/2pP4/P1P5/1P3P2/8 w - - 9 62</t>
  </si>
  <si>
    <t>French, advance variation</t>
  </si>
  <si>
    <t>02:28:50</t>
  </si>
  <si>
    <t>E45</t>
  </si>
  <si>
    <t>2r4k/1r3qp1/3np2p/1p1p3P/p1pP1PP1/P3P2K/NP4R1/R3Q3 w - - 10 43</t>
  </si>
  <si>
    <t>Nimzo-Indian, 4.e3, Bronstein (Byrne) variation</t>
  </si>
  <si>
    <t>71.99</t>
  </si>
  <si>
    <t>42.13</t>
  </si>
  <si>
    <t>03:06:32</t>
  </si>
  <si>
    <t>r7/P7/2n5/7P/4pR2/2Pk4/5K2/R7 w - - 1 64</t>
  </si>
  <si>
    <t>01:50:30</t>
  </si>
  <si>
    <t>6k1/1p4p1/4r3/3p1q2/7R/2Q2P2/P5PK/8 b - - 10 38</t>
  </si>
  <si>
    <t>03:14:41</t>
  </si>
  <si>
    <t>8/8/4P3/1p1K3Q/8/1p4k1/q7/8 w - - 10 102</t>
  </si>
  <si>
    <t>M52</t>
  </si>
  <si>
    <t>02:48:47</t>
  </si>
  <si>
    <t>5r2/1p3b1k/1P1RpPpP/p1Q3P1/q1P5/6K1/8/2R5 w - - 0 56</t>
  </si>
  <si>
    <t>02:28:22</t>
  </si>
  <si>
    <t>6k1/1p2bp2/8/1N2nP1N/b6P/7P/2n1BBK1/8 b - - 22 45</t>
  </si>
  <si>
    <t>02:49:10</t>
  </si>
  <si>
    <t>8/R7/2bk4/4n3/2PK4/8/8/8 w - - 0 53</t>
  </si>
  <si>
    <t>03:23:58</t>
  </si>
  <si>
    <t>6b1/8/8/2B1P3/3P4/4k3/2K5/8 b - - 0 153</t>
  </si>
  <si>
    <t>02:46:30</t>
  </si>
  <si>
    <t>5R2/5P2/8/8/6n1/5pk1/8/5K2 b - - 0 81</t>
  </si>
  <si>
    <t>02:49:40</t>
  </si>
  <si>
    <t>8/8/8/4p1p1/4NnP1/3k1P2/8/5K2 w - - 10 64</t>
  </si>
  <si>
    <t>01:45:19</t>
  </si>
  <si>
    <t>3Q4/p4p2/2rpk3/B1p3P1/3n4/3P4/P6P/7K w - - 8 40</t>
  </si>
  <si>
    <t>02:58:33</t>
  </si>
  <si>
    <t>3B4/3Q4/6k1/4p2p/8/2K4P/8/2q5 w - - 9 71</t>
  </si>
  <si>
    <t>90.99</t>
  </si>
  <si>
    <t>30.48</t>
  </si>
  <si>
    <t>03:08:01</t>
  </si>
  <si>
    <t>3N1Q2/8/8/1k6/4P1N1/2p5/2P3K1/8 w - - 1 80</t>
  </si>
  <si>
    <t>02:59:20</t>
  </si>
  <si>
    <t>5B2/3R3k/6p1/p2BPp1p/P4b1P/4q1PK/8/8 b - - 10 60</t>
  </si>
  <si>
    <t>02:57:46</t>
  </si>
  <si>
    <t>8/3b1rp1/1p1p2k1/pPpP1p1p/P1P1pPrP/2B1P1P1/6R1/1R4K1 b - - 58 84</t>
  </si>
  <si>
    <t>03:10:12</t>
  </si>
  <si>
    <t>8/6k1/R5r1/p7/8/8/5P2/4K3 w - - 0 79</t>
  </si>
  <si>
    <t>03:12:36</t>
  </si>
  <si>
    <t>3k4/4b3/8/4B3/6K1/6p1/6n1/8 w - - 0 99</t>
  </si>
  <si>
    <t>02:17:18</t>
  </si>
  <si>
    <t>8/7p/3k4/p2pr3/8/PPr4P/3R2P1/3R2K1 w - - 10 52</t>
  </si>
  <si>
    <t>02:34:54</t>
  </si>
  <si>
    <t>4r1k1/8/2b1RPp1/p5Pp/P2p1P2/1P1N4/2p4K/2R5 w - - 1 57</t>
  </si>
  <si>
    <t>7R/3k4/r3p3/8/1p6/4N1bp/1PP3b1/1K2N3 w - - 10 63</t>
  </si>
  <si>
    <t>02:44:31</t>
  </si>
  <si>
    <t>5r2/p5k1/1p2R2p/2pPNnp1/P1P2p2/2P4P/6P1/6K1 b - - 10 47</t>
  </si>
  <si>
    <t>02:58:11</t>
  </si>
  <si>
    <t>8/1R6/4r3/2K2p2/6k1/3P4/8/8 w - - 0 67</t>
  </si>
  <si>
    <t>84.62</t>
  </si>
  <si>
    <t>15.85</t>
  </si>
  <si>
    <t>03:11:55</t>
  </si>
  <si>
    <t>5b2/8/2r1kPp1/4P1Pp/2K4P/2B5/1P6/R7 w - - 3 82</t>
  </si>
  <si>
    <t>02:58:46</t>
  </si>
  <si>
    <t>8/1p6/p1p1k3/P1P1p2p/1P2P2P/2K5/8/8 b - - 10 58</t>
  </si>
  <si>
    <t>02:33:51</t>
  </si>
  <si>
    <t>r7/8/2pk2pp/1p1p1p2/rP1P3P/1R2PKP1/5P2/3R4 w - - 10 49</t>
  </si>
  <si>
    <t>4R3/k7/P3P3/8/8/8/7p/4r2K w - - 10 85</t>
  </si>
  <si>
    <t>02:29:55</t>
  </si>
  <si>
    <t>8/8/8/8/6Pp/R5kP/7r/4K3 b - - 10 52</t>
  </si>
  <si>
    <t>01:27:01</t>
  </si>
  <si>
    <t>r2k3r/pR2bpp1/B3p2p/3pP3/P1nP4/2P2N2/3B1PPP/6K1 b - - 8 27</t>
  </si>
  <si>
    <t>0.19</t>
  </si>
  <si>
    <t>01:00:38</t>
  </si>
  <si>
    <t>3rkr2/p1p1b3/bp4Q1/n3P3/3q1N2/P1N4P/1P4P1/R1B1K2R b KQ - 8 25</t>
  </si>
  <si>
    <t>03:02:33</t>
  </si>
  <si>
    <t>8/k7/pbRp1Pp1/3P4/1Q4KP/8/PP2q3/8 w - - 17 61</t>
  </si>
  <si>
    <t>Total no. of ply</t>
  </si>
  <si>
    <t>Avge moves</t>
  </si>
  <si>
    <t>Total no. of seconds used</t>
  </si>
  <si>
    <t>Tot. T-bdgt, secs.</t>
  </si>
  <si>
    <t>167/42.3</t>
  </si>
  <si>
    <t>Km-Ho</t>
  </si>
  <si>
    <t>TCEC 15</t>
  </si>
  <si>
    <t>White performance</t>
  </si>
  <si>
    <t>Black performance</t>
  </si>
  <si>
    <t>EGT adjudication</t>
  </si>
  <si>
    <t>Draws</t>
  </si>
  <si>
    <t>Stockfish 19050918</t>
  </si>
  <si>
    <t>0.21.1-nT40.T8.610</t>
  </si>
  <si>
    <t>Lc-St</t>
  </si>
  <si>
    <t>T15</t>
  </si>
  <si>
    <t>Sufi</t>
  </si>
  <si>
    <t>games</t>
  </si>
  <si>
    <t>SF</t>
  </si>
  <si>
    <t>6, 22, 23</t>
  </si>
  <si>
    <t>Res</t>
  </si>
  <si>
    <t>LCZero v0.21.1-nT40.T8.610</t>
  </si>
  <si>
    <t>E73</t>
  </si>
  <si>
    <t>5kr1/2p5/1p1p1Q2/p2Pp3/P1P1PP2/1P6/4q3/1K6 b - - 24 143</t>
  </si>
  <si>
    <t>King's Indian, Semi-Averbakh system</t>
  </si>
  <si>
    <t>8/8/k1b2Q2/7P/P7/1P3P1N/6PK/4qn2 w - - 11 65</t>
  </si>
  <si>
    <t>8/5pk1/4p1p1/6P1/4BK1P/2b5/8/8 b - - 10 53</t>
  </si>
  <si>
    <t>7k/1b1r3P/4p1p1/1p2PpN1/5P1K/P1q5/4Q3/5R2 b - - 11 63</t>
  </si>
  <si>
    <t>8/3r4/4pk2/1p1pR1p1/2pP1pPr/P1Pb1P1P/1P3KB1/4R3 b - - 92 79</t>
  </si>
  <si>
    <t>8/8/5R2/7k/7P/5PBK/6P1/8 b - - 0 144</t>
  </si>
  <si>
    <t>C37</t>
  </si>
  <si>
    <t>5r2/1P6/1K6/2n5/3k4/5B2/8/8 w - - 0 121</t>
  </si>
  <si>
    <t>KGA, Rosentreter gambit</t>
  </si>
  <si>
    <t>5bk1/2p5/4NQ2/1q6/5B2/1KP3P1/1P6/3r4 w - - 35 62</t>
  </si>
  <si>
    <t>A60</t>
  </si>
  <si>
    <t>8/3b4/1p1p3p/p1pPk1pP/P1P1P3/1P2KBP1/8/8 w - - 10 46</t>
  </si>
  <si>
    <t>74.70</t>
  </si>
  <si>
    <t>10.36</t>
  </si>
  <si>
    <t>8/8/1r3kp1/5pNp/R6P/8/6P1/6K1 w - - 9 80</t>
  </si>
  <si>
    <t>8/8/P3k3/8/6p1/r7/5BK1/8 w - - 0 65</t>
  </si>
  <si>
    <t>-11.71</t>
  </si>
  <si>
    <t>-14.07</t>
  </si>
  <si>
    <t>8/6p1/3kp1Pp/7P/p1B2P2/p1P2n1R/3p4/1b1K4 b - - 11 81</t>
  </si>
  <si>
    <t>8/2q2p1k/3p1b1p/Pp1P1P2/1Bn1Q3/1N5P/4K3/8 b - - 10 57</t>
  </si>
  <si>
    <t>8/1P6/8/8/N3p3/4kp2/4r3/4KR2 w - - 9 78</t>
  </si>
  <si>
    <t>8/6k1/7R/4r1PK/8/4n3/8/8 b - - 0 55</t>
  </si>
  <si>
    <t>Robatsch defence, Pseudo-Austrian attack</t>
  </si>
  <si>
    <t>85.18</t>
  </si>
  <si>
    <t>12.48</t>
  </si>
  <si>
    <t>4b3/5p1r/1k2p1pP/1P1pP1P1/3N2P1/3P4/3K4/5R2 w - - 1 144</t>
  </si>
  <si>
    <t>8/6k1/8/3Bp1n1/4PbP1/8/6K1/B7 b - - 95 111</t>
  </si>
  <si>
    <t>King's Indian, orthodox, Aronin-Taimanov, bayonet attack</t>
  </si>
  <si>
    <t>67.65</t>
  </si>
  <si>
    <t>17.67</t>
  </si>
  <si>
    <t>5n2/p6r/3k1P2/5K1P/1p4P1/8/1B6/R7 w - - 7 74</t>
  </si>
  <si>
    <t>B69</t>
  </si>
  <si>
    <t>4Q1k1/8/4p3/3p1P2/P6p/1P3P1q/K7/2b5 b - - 10 62</t>
  </si>
  <si>
    <t>Sicilian, Richter-Rauzer, Rauzer attack, 7...a6 defence, 11.Bxf6</t>
  </si>
  <si>
    <t>8/8/1P1K4/P7/8/6k1/5p2/5b2 w - - 0 85</t>
  </si>
  <si>
    <t>2R5/5R2/2k1p3/3p4/2bP4/p5P1/2K5/r7 b - - 9 85</t>
  </si>
  <si>
    <t>8/8/8/6qk/5Q2/7p/3NK3/8 w - - 0 98</t>
  </si>
  <si>
    <t>8/8/1r3kp1/2R4p/5P1P/5KP1/8/8 b - - 26 117</t>
  </si>
  <si>
    <t>64.94</t>
  </si>
  <si>
    <t>22.46</t>
  </si>
  <si>
    <t>8/8/6k1/3p1p2/Pn1N1P1P/5KP1/8/8 w - - 9 74</t>
  </si>
  <si>
    <t>8/pb3pk1/6np/8/5PN1/6P1/3Q1K1P/5B1q b - - 10 51</t>
  </si>
  <si>
    <t>29.28</t>
  </si>
  <si>
    <t>15.01</t>
  </si>
  <si>
    <t>8/2k3p1/R4p1p/4nB1P/4K1P1/8/4n3/8 w - - 19 79</t>
  </si>
  <si>
    <t>8/6P1/4k3/8/5p2/5K2/8/6rR b - - 0 87</t>
  </si>
  <si>
    <t>4r2k/8/Q1p4p/2P4P/1P3q2/P7/3KR3/8 w - - 18 80</t>
  </si>
  <si>
    <t>4b3/4kpp1/p3pb1p/B2n1P2/3PB3/1P3N1P/5KP1/8 b - - 10 53</t>
  </si>
  <si>
    <t>3R4/4bk2/5P2/8/7K/7b/8/8 w - - 0 167</t>
  </si>
  <si>
    <t>5n2/7P/8/8/5k1K/6R1/8/5r2 b - - 0 87</t>
  </si>
  <si>
    <t>Evans gambit, Tartakower attack</t>
  </si>
  <si>
    <t>8/6k1/1pQp3p/p1pn4/P5P1/3b4/3R2PK/2B1q3 b - - 10 49</t>
  </si>
  <si>
    <t>E83</t>
  </si>
  <si>
    <t>8/8/5k2/2q5/6Q1/8/5pK1/1B6 b - - 0 262</t>
  </si>
  <si>
    <t>King's Indian, Saemisch, 6...Nc6</t>
  </si>
  <si>
    <t>E84</t>
  </si>
  <si>
    <t>2Q5/8/2kp4/7p/3b4/6BP/6PK/3q4 b - - 26 55</t>
  </si>
  <si>
    <t>King's Indian, Saemisch, Panno main line</t>
  </si>
  <si>
    <t>20.22</t>
  </si>
  <si>
    <t>15.51</t>
  </si>
  <si>
    <t>q3b3/3k1p1R/6pP/1P2p1P1/K1Bb4/3Q4/8/8 w - - 4 143</t>
  </si>
  <si>
    <t>59.13</t>
  </si>
  <si>
    <t>67.32</t>
  </si>
  <si>
    <t>5r2/PK4k1/1B4p1/3rp3/4Np2/5P2/8/R7 w - - 4 90</t>
  </si>
  <si>
    <t>1Q2bk2/1n2n3/2p5/6N1/4p2p/4P2P/1q3PBK/8 w - - 10 51</t>
  </si>
  <si>
    <t>102.45</t>
  </si>
  <si>
    <t>8/3k4/8/1P1P3B/1b2KP1P/6P1/8/8 w - - 3 101</t>
  </si>
  <si>
    <t>17.22</t>
  </si>
  <si>
    <t>3Q4/7k/5Prp/3p4/2pPb2K/2P5/2P5/8 w - - 11 60</t>
  </si>
  <si>
    <t>French, Winawer, advance, poisoned pawn variation</t>
  </si>
  <si>
    <t>73.60</t>
  </si>
  <si>
    <t>15.34</t>
  </si>
  <si>
    <t>8/7R/5BpP/r1K1PkP1/4bP2/8/8/8 w - - 0 76</t>
  </si>
  <si>
    <t>6k1/4Q3/1p1p4/1P1Pp3/1P2Pb2/5q2/2B5/4K3 w - - 33 100</t>
  </si>
  <si>
    <t>King's Indian, orthodox, 7...Nbd7</t>
  </si>
  <si>
    <t>8/R7/5p2/3K3p/7p/6k1/8/8 w - - 0 66</t>
  </si>
  <si>
    <t>M87</t>
  </si>
  <si>
    <t>46.65</t>
  </si>
  <si>
    <t>C57</t>
  </si>
  <si>
    <t>8/8/pK2k3/P3B3/5P2/8/3b4/8 w - - 17 97</t>
  </si>
  <si>
    <t>two knights defence, Lolli attack</t>
  </si>
  <si>
    <t>8/8/Pk4K1/4n2P/B7/2p5/8/8 w - - 21 202</t>
  </si>
  <si>
    <t>21.19</t>
  </si>
  <si>
    <t>2R2Nbk/3n4/3P2Pp/1P2pQ2/4P1PK/8/1r1qB3/8 w - - 1 105</t>
  </si>
  <si>
    <t>Queen's Indian accelerated</t>
  </si>
  <si>
    <t>8/1P1B4/R1rk1p2/5Pp1/1P2p1P1/8/1r3K2/8 w - - 44 98</t>
  </si>
  <si>
    <t>8/5pp1/1R2p1k1/1P5p/8/1n2B1KP/5PP1/1r6 b - - 10 47</t>
  </si>
  <si>
    <t>4r1r1/k2q4/1p2p3/p2pRnP1/P1pP1PNp/2P5/1P5K/3QR3 b - - 100 89</t>
  </si>
  <si>
    <t>8/8/8/4n3/4P3/4K1R1/5r2/5k2 w - - 0 77</t>
  </si>
  <si>
    <t>1Q6/8/2K4k/4P1p1/6q1/8/8/8 w - - 0 159</t>
  </si>
  <si>
    <t>8/8/6Pk/q7/7P/8/1K6/1Q6 b - - 0 143</t>
  </si>
  <si>
    <t>Sicilian, Smith-Morra gambit</t>
  </si>
  <si>
    <t>5r2/8/6pk/5p1p/3R1P2/5PK1/8/8 w - - 46 145</t>
  </si>
  <si>
    <t>r2rb1k1/2R4R/4p3/1p2Pp1p/5PpP/p5P1/P7/5BK1 w - - 24 53</t>
  </si>
  <si>
    <t>Dutch, stonewall variation</t>
  </si>
  <si>
    <t>TCEC15 Superfinal</t>
  </si>
  <si>
    <t>7m</t>
  </si>
  <si>
    <r>
      <t xml:space="preserve">games won </t>
    </r>
    <r>
      <rPr>
        <sz val="9"/>
        <color theme="1"/>
        <rFont val="Times New Roman"/>
        <family val="1"/>
      </rPr>
      <t>(underline = '0-1')</t>
    </r>
  </si>
  <si>
    <r>
      <rPr>
        <u/>
        <sz val="9"/>
        <color theme="1"/>
        <rFont val="Times New Roman"/>
        <family val="1"/>
      </rPr>
      <t>12</t>
    </r>
    <r>
      <rPr>
        <sz val="9"/>
        <color theme="1"/>
        <rFont val="Times New Roman"/>
        <family val="1"/>
      </rPr>
      <t>, 35, 39, 43, 45, 81, 87</t>
    </r>
  </si>
  <si>
    <r>
      <t xml:space="preserve">10, 16, 18, 24, 26, 36, 38, 40, </t>
    </r>
    <r>
      <rPr>
        <u/>
        <sz val="9"/>
        <color theme="1"/>
        <rFont val="Times New Roman"/>
        <family val="1"/>
      </rPr>
      <t>61</t>
    </r>
    <r>
      <rPr>
        <sz val="9"/>
        <color theme="1"/>
        <rFont val="Times New Roman"/>
        <family val="1"/>
      </rPr>
      <t>, 62, 82, 86, 88, 94</t>
    </r>
  </si>
  <si>
    <t>5, 8, 9, 12, 13, 19, 31, 43, 47</t>
  </si>
  <si>
    <r>
      <t xml:space="preserve">35-36, 39-40, </t>
    </r>
    <r>
      <rPr>
        <u/>
        <sz val="9"/>
        <color theme="1"/>
        <rFont val="Times New Roman"/>
        <family val="1"/>
      </rPr>
      <t>61</t>
    </r>
    <r>
      <rPr>
        <sz val="9"/>
        <color theme="1"/>
        <rFont val="Times New Roman"/>
        <family val="1"/>
      </rPr>
      <t>-62, 81-82, 87-88</t>
    </r>
  </si>
  <si>
    <t xml:space="preserve">   5</t>
  </si>
  <si>
    <t xml:space="preserve">  9</t>
  </si>
  <si>
    <t xml:space="preserve">  3</t>
  </si>
  <si>
    <t xml:space="preserve">   7</t>
  </si>
  <si>
    <t xml:space="preserve"> 14</t>
  </si>
  <si>
    <t>8/5P2/4K1kP/8/8/b7/2pB4/8 w - - 35 117</t>
  </si>
  <si>
    <t>Dutch defence, Alekhine variation</t>
  </si>
  <si>
    <t>8/8/8/8/4b3/2R5/r4k1p/B6K w - - 100 187</t>
  </si>
  <si>
    <t>8/7r/8/3B4/1Kp5/2P5/3k4/8 w - - 0 115</t>
  </si>
  <si>
    <t>A77</t>
  </si>
  <si>
    <t>8/8/6k1/r4p2/3R4/6PP/6K1/8 b - - 10 54</t>
  </si>
  <si>
    <t>Benoni, classical, 9...Re8, 10.Nd2</t>
  </si>
  <si>
    <t>8/8/3P1k2/8/8/5Bp1/6Kp/8 b - - 0 88</t>
  </si>
  <si>
    <t>C21</t>
  </si>
  <si>
    <t>r7/8/8/8/4KP2/8/2kp4/3R4 w - - 0 91</t>
  </si>
  <si>
    <t>Danish gambit</t>
  </si>
  <si>
    <t>8/8/3B4/8/p5k1/P7/6n1/6K1 w - - 0 45</t>
  </si>
  <si>
    <t>-13.87</t>
  </si>
  <si>
    <t>-35.56</t>
  </si>
  <si>
    <t>5r1k/3n1P2/3p2RP/p2P4/P1P5/8/8/K3n3 b - - 1 82</t>
  </si>
  <si>
    <t>84.94</t>
  </si>
  <si>
    <t>11.48</t>
  </si>
  <si>
    <t>8/p1k5/1p1p2NK/1PnB3P/P1R5/3r4/8/8 w - - 1 83</t>
  </si>
  <si>
    <t>C03</t>
  </si>
  <si>
    <t>r4b1k/5Npp/8/2r1B3/p1B1P3/7P/1P4P1/5K2 b - - 9 41</t>
  </si>
  <si>
    <t>French, Tarrasch</t>
  </si>
  <si>
    <t>Q3bk2/1P4p1/4p2p/3pP2P/8/1q6/8/K7 b - - 63 138</t>
  </si>
  <si>
    <t>E71</t>
  </si>
  <si>
    <t>8/8/6k1/8/8/1K2b3/5p2/3R2R1 b - - 0 74</t>
  </si>
  <si>
    <t>3R4/1ppR1r1k/r6p/p1B3nQ/P3P3/6N1/2q5/4K3 b - - 23 47</t>
  </si>
  <si>
    <t>2r2k2/6RR/p3p1P1/1p6/6n1/4r3/2P5/2K5 w - - 10 39</t>
  </si>
  <si>
    <t>2Q1R3/5ppk/p5b1/3p4/2pN4/5P2/K2q4/8 w - - 10 67</t>
  </si>
  <si>
    <t>8/7n/p3p2P/7K/P5P1/2pk1B2/6R1/1r6 b - - 10 60</t>
  </si>
  <si>
    <t>n7/1Bk3q1/8/8/8/5Q1K/8/8 w - - 0 203</t>
  </si>
  <si>
    <t>C25</t>
  </si>
  <si>
    <t>8/p4pk1/5r2/2pB4/3P2q1/K1P2p2/PP3Qp1/4R3 w - - 10 44</t>
  </si>
  <si>
    <t>Vienna gambit</t>
  </si>
  <si>
    <t>2k4Q/8/8/8/4q2p/6P1/1P6/K7 b - - 21 81</t>
  </si>
  <si>
    <t>A59</t>
  </si>
  <si>
    <t>8/1q2p2k/r2pPbp1/PrpP1p1p/R1Q2P1P/RP4PK/8/3N4 w - - 17 39</t>
  </si>
  <si>
    <t>Benko gambit, main line</t>
  </si>
  <si>
    <t>A58</t>
  </si>
  <si>
    <t>8/8/8/5Pk1/P2K2P1/8/3b4/8 b - - 0 91</t>
  </si>
  <si>
    <t>Benko gambit accepted</t>
  </si>
  <si>
    <t>1k4Q1/pp6/P4b2/1r2q3/5pPp/7P/1P6/1KNR4 b - - 10 51</t>
  </si>
  <si>
    <t>Pirc, Byrne variation</t>
  </si>
  <si>
    <t>8/8/P7/4p3/3bk3/8/B1K5/8 w - - 0 143</t>
  </si>
  <si>
    <t>8/8/7p/8/6kP/6P1/1rK5/8 w - - 0 80</t>
  </si>
  <si>
    <t>1b6/8/5k2/p1N3pp/Pp1pP2P/1P3P1K/8/8 b - - 15 79</t>
  </si>
  <si>
    <t>8/7Q/1p1p4/p2P4/P1PpP1k1/1P1K2pq/8/8 w - - 14 159</t>
  </si>
  <si>
    <t>4b3/2R5/3p2k1/3Pp2p/1P2Pp2/5P1P/r7/4B1K1 b - - 10 67</t>
  </si>
  <si>
    <t>20.10</t>
  </si>
  <si>
    <t>E87</t>
  </si>
  <si>
    <t>5r1k/2R5/1p1N3P/3P4/Q1P5/P7/KP6/1b3r2 w - - 1 42</t>
  </si>
  <si>
    <t>38.85</t>
  </si>
  <si>
    <t>11.00</t>
  </si>
  <si>
    <t>E88</t>
  </si>
  <si>
    <t>n3Rbk1/q1r5/3p2p1/pP1Pp1Pp/P3Pp1P/1NN2P1B/1K2Q3/8 w - - 3 72</t>
  </si>
  <si>
    <t>8/5P2/2k5/2b5/p7/6BK/8/8 b - - 0 61</t>
  </si>
  <si>
    <t>2B5/8/8/4Q3/8/8/K1k5/1r4q1 w - - 0 108</t>
  </si>
  <si>
    <t>A89</t>
  </si>
  <si>
    <t>4b3/4P3/8/3B4/7k/K4p2/8/8 b - - 0 96</t>
  </si>
  <si>
    <t>13.21</t>
  </si>
  <si>
    <t>M60</t>
  </si>
  <si>
    <t>8/8/P4k2/5Ppp/8/4bP1P/2BpK3/8 b - - 2 49</t>
  </si>
  <si>
    <t>M31</t>
  </si>
  <si>
    <t>11.46</t>
  </si>
  <si>
    <t>1k6/1b1P4/p1n5/2Q1pB2/2P1P3/2P2r2/1K4p1/8 w - - 0 79</t>
  </si>
  <si>
    <t>Modern defence, Averbakh system</t>
  </si>
  <si>
    <t>82.14</t>
  </si>
  <si>
    <t>10.88</t>
  </si>
  <si>
    <t>8/5n2/1pRp4/1P3k2/p1P1r3/P1KR3P/8/8 w - - 13 100</t>
  </si>
  <si>
    <t>King's Indian, orthodox variation</t>
  </si>
  <si>
    <t>8/6R1/8/8/3pK3/5Rp1/5bk1/6r1 w - - 96 181</t>
  </si>
  <si>
    <t>8/8/6kb/7R/4KnP1/8/8/8 w - - 0 212</t>
  </si>
  <si>
    <t>8/2pk4/p1p2b2/P1P3p1/2PP2Pp/3KB3/8/8 b - - 100 103</t>
  </si>
  <si>
    <t>KGA, bishop's gambit</t>
  </si>
  <si>
    <t>4q3/p3r3/5bpk/PPNp2p1/3Pnp2/3Q3P/4RBP1/6K1 b - - 10 54</t>
  </si>
  <si>
    <t>8/5p2/2k1b2p/4P1p1/4B3/2b2NKP/5PP1/8 b - - 10 45</t>
  </si>
  <si>
    <t>11.64</t>
  </si>
  <si>
    <t>11.82</t>
  </si>
  <si>
    <t>6r1/kp1R4/p7/P1p5/2Pp3P/6P1/6PK/8 w - - 2 49</t>
  </si>
  <si>
    <t>7q/R7/4k3/8/8/2p5/2K2R2/8 b - - 0 50</t>
  </si>
  <si>
    <t>4k3/1P2P3/8/8/8/8/3K4/1rR5 b - - 0 87</t>
  </si>
  <si>
    <t>King's Indian, Makagonov system (5. h3)</t>
  </si>
  <si>
    <t>King's Indian, Saemisch, orthodox, 7.d5</t>
  </si>
  <si>
    <t>King's Indian, Saemisch, orthodox, 7.d5 c6</t>
  </si>
  <si>
    <t>Sicilian, dragon, Yugoslav attack, Rauser variation</t>
  </si>
  <si>
    <t>Dutch, Leningrad, main variation with Nc6</t>
  </si>
  <si>
    <t>E98</t>
  </si>
  <si>
    <t>8/p2b3k/1p1B4/1P1Pp1bP/P3P3/1K3Q2/5N2/2q5 b - - 9 48</t>
  </si>
  <si>
    <t>King's Indian, orthodox, Aronin-Taimanov, 9.Ne1</t>
  </si>
  <si>
    <t>2r4k/p3Nn2/P7/1QP1p2p/3pPp2/5q2/7P/6RK w - - 10 61</t>
  </si>
  <si>
    <t>8/8/8/8/1r3p2/3K4/5k2/2R3N1 b - - 0 97</t>
  </si>
  <si>
    <t>8/8/7R/4k2P/8/8/3p3r/3K4 w - - 0 140</t>
  </si>
  <si>
    <t>Openings</t>
  </si>
  <si>
    <t>C05, B90, C19, C57, A50, E87, A42</t>
  </si>
  <si>
    <t>A67, B06, E97, C92, E15, B90, A21, C19, A45, A45, E88, A89, E94, D02</t>
  </si>
  <si>
    <t>53½</t>
  </si>
  <si>
    <t>-14</t>
  </si>
  <si>
    <t>81/81</t>
  </si>
  <si>
    <t>16/16</t>
  </si>
  <si>
    <t>67/67</t>
  </si>
  <si>
    <t>33/33</t>
  </si>
  <si>
    <t>12/12</t>
  </si>
  <si>
    <t>61/61</t>
  </si>
  <si>
    <t>46½</t>
  </si>
  <si>
    <t>UK</t>
  </si>
  <si>
    <t>AT</t>
  </si>
  <si>
    <t>TCEC_15: Index to worksheets</t>
  </si>
  <si>
    <t>This index</t>
  </si>
  <si>
    <t>The TCEC15 engines</t>
  </si>
  <si>
    <t>TCEC15: Generic Divisional Statistics</t>
  </si>
  <si>
    <t>TCEC15: Shortest/Longest Games</t>
  </si>
  <si>
    <t>15.P</t>
  </si>
  <si>
    <t>15.SF</t>
  </si>
  <si>
    <t>---------&gt;</t>
  </si>
  <si>
    <t>TCEC 15.3 results</t>
  </si>
  <si>
    <t>TCEC 15.2 results</t>
  </si>
  <si>
    <t>X</t>
  </si>
  <si>
    <t>T15 Generic Statistics</t>
  </si>
  <si>
    <t>T15 Shortest and Longest games</t>
  </si>
  <si>
    <t>T15.4 results</t>
  </si>
  <si>
    <t>T15.3 results</t>
  </si>
  <si>
    <t>T15.2 results</t>
  </si>
  <si>
    <t>T15.1 results</t>
  </si>
  <si>
    <t>T15.P results</t>
  </si>
  <si>
    <t>TCEC 15 Superfinal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</si>
</sst>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"/>
    <numFmt numFmtId="165" formatCode="0.0"/>
    <numFmt numFmtId="166" formatCode="0.000"/>
    <numFmt numFmtId="167" formatCode="00.0"/>
    <numFmt numFmtId="168" formatCode="00.00"/>
    <numFmt numFmtId="169" formatCode="0.0%"/>
    <numFmt numFmtId="170" formatCode="0.0000"/>
    <numFmt numFmtId="171" formatCode="0;\-0;[Red]0"/>
  </numFmts>
  <fonts count="3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.5"/>
      <color theme="1"/>
      <name val="Times New Roman"/>
      <family val="1"/>
    </font>
    <font>
      <sz val="8.5"/>
      <color theme="1"/>
      <name val="Times New Roman"/>
      <family val="1"/>
    </font>
    <font>
      <sz val="8.5"/>
      <color rgb="FF000000"/>
      <name val="Times New Roman"/>
      <family val="1"/>
    </font>
    <font>
      <sz val="8.5"/>
      <color rgb="FFFF0000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7"/>
      <color theme="1"/>
      <name val="Times New Roman"/>
      <family val="1"/>
    </font>
    <font>
      <sz val="9"/>
      <color theme="0"/>
      <name val="Times New Roman"/>
      <family val="1"/>
    </font>
    <font>
      <u/>
      <sz val="9"/>
      <color theme="1"/>
      <name val="Times New Roman"/>
      <family val="1"/>
    </font>
    <font>
      <sz val="11"/>
      <color rgb="FFFF0000"/>
      <name val="Calibri"/>
      <family val="2"/>
      <scheme val="minor"/>
    </font>
    <font>
      <u/>
      <sz val="11"/>
      <color theme="10"/>
      <name val="Times New Roman"/>
      <family val="1"/>
    </font>
    <font>
      <sz val="7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9"/>
      <color rgb="FF212529"/>
      <name val="Times New Roman"/>
      <family val="1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4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45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4" fillId="0" borderId="2" xfId="0" applyNumberFormat="1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16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2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3" fontId="7" fillId="0" borderId="0" xfId="0" applyNumberFormat="1" applyFont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4" fillId="0" borderId="22" xfId="0" applyFont="1" applyBorder="1"/>
    <xf numFmtId="0" fontId="4" fillId="0" borderId="23" xfId="0" applyFont="1" applyBorder="1"/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12" xfId="0" applyFont="1" applyBorder="1"/>
    <xf numFmtId="1" fontId="0" fillId="0" borderId="0" xfId="0" applyNumberFormat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vertical="center" textRotation="90"/>
    </xf>
    <xf numFmtId="2" fontId="3" fillId="0" borderId="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4" fillId="0" borderId="2" xfId="0" quotePrefix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10" fontId="3" fillId="0" borderId="10" xfId="0" applyNumberFormat="1" applyFont="1" applyBorder="1" applyAlignment="1">
      <alignment horizontal="left" vertical="center"/>
    </xf>
    <xf numFmtId="1" fontId="4" fillId="0" borderId="7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8" fillId="0" borderId="0" xfId="0" applyFont="1"/>
    <xf numFmtId="0" fontId="17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22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168" fontId="4" fillId="0" borderId="2" xfId="0" applyNumberFormat="1" applyFont="1" applyBorder="1" applyAlignment="1">
      <alignment horizontal="center" vertical="center"/>
    </xf>
    <xf numFmtId="168" fontId="4" fillId="0" borderId="7" xfId="0" applyNumberFormat="1" applyFont="1" applyBorder="1" applyAlignment="1">
      <alignment horizontal="center" vertical="center"/>
    </xf>
    <xf numFmtId="168" fontId="3" fillId="0" borderId="10" xfId="0" applyNumberFormat="1" applyFont="1" applyBorder="1" applyAlignment="1">
      <alignment horizontal="center" vertical="center"/>
    </xf>
    <xf numFmtId="168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164" fontId="4" fillId="0" borderId="4" xfId="0" quotePrefix="1" applyNumberFormat="1" applyFont="1" applyBorder="1" applyAlignment="1">
      <alignment horizontal="left" vertical="center"/>
    </xf>
    <xf numFmtId="0" fontId="4" fillId="0" borderId="4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/>
    </xf>
    <xf numFmtId="164" fontId="4" fillId="0" borderId="22" xfId="0" applyNumberFormat="1" applyFont="1" applyBorder="1" applyAlignment="1">
      <alignment horizontal="left" vertical="center"/>
    </xf>
    <xf numFmtId="49" fontId="4" fillId="0" borderId="22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5" fillId="0" borderId="0" xfId="0" applyFont="1"/>
    <xf numFmtId="164" fontId="15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3" fontId="1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49" fontId="7" fillId="0" borderId="0" xfId="0" applyNumberFormat="1" applyFont="1"/>
    <xf numFmtId="49" fontId="15" fillId="0" borderId="0" xfId="0" applyNumberFormat="1" applyFont="1"/>
    <xf numFmtId="49" fontId="7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165" fontId="4" fillId="0" borderId="22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20" fillId="0" borderId="7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49" fontId="16" fillId="0" borderId="7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65" fontId="21" fillId="0" borderId="7" xfId="0" applyNumberFormat="1" applyFont="1" applyBorder="1" applyAlignment="1">
      <alignment horizontal="center" vertical="center"/>
    </xf>
    <xf numFmtId="165" fontId="21" fillId="0" borderId="3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23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164" fontId="9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" fillId="0" borderId="7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2" fontId="6" fillId="0" borderId="0" xfId="0" applyNumberFormat="1" applyFont="1" applyAlignment="1">
      <alignment horizontal="left"/>
    </xf>
    <xf numFmtId="0" fontId="4" fillId="0" borderId="6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164" fontId="9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2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 vertical="center" textRotation="90"/>
    </xf>
    <xf numFmtId="166" fontId="12" fillId="0" borderId="0" xfId="0" applyNumberFormat="1" applyFont="1" applyAlignment="1">
      <alignment horizontal="center"/>
    </xf>
    <xf numFmtId="0" fontId="4" fillId="0" borderId="9" xfId="0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" fontId="4" fillId="0" borderId="3" xfId="0" quotePrefix="1" applyNumberFormat="1" applyFont="1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center" vertical="center" textRotation="90"/>
    </xf>
    <xf numFmtId="0" fontId="4" fillId="0" borderId="45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21" fontId="7" fillId="0" borderId="0" xfId="0" applyNumberFormat="1" applyFont="1" applyAlignment="1">
      <alignment horizontal="center"/>
    </xf>
    <xf numFmtId="0" fontId="26" fillId="0" borderId="0" xfId="0" applyFont="1"/>
    <xf numFmtId="164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8" fillId="0" borderId="9" xfId="0" applyFont="1" applyBorder="1" applyAlignment="1">
      <alignment vertical="center" wrapText="1"/>
    </xf>
    <xf numFmtId="21" fontId="0" fillId="0" borderId="0" xfId="0" quotePrefix="1" applyNumberForma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left" vertical="center"/>
    </xf>
    <xf numFmtId="165" fontId="20" fillId="0" borderId="9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left" vertical="center"/>
    </xf>
    <xf numFmtId="1" fontId="4" fillId="0" borderId="22" xfId="0" applyNumberFormat="1" applyFont="1" applyBorder="1" applyAlignment="1">
      <alignment horizontal="center" vertical="center"/>
    </xf>
    <xf numFmtId="165" fontId="21" fillId="0" borderId="2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28" fillId="0" borderId="2" xfId="0" applyFont="1" applyBorder="1"/>
    <xf numFmtId="49" fontId="4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0" fontId="4" fillId="0" borderId="2" xfId="0" quotePrefix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9" fillId="0" borderId="0" xfId="0" applyFont="1"/>
    <xf numFmtId="17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10" xfId="0" applyFont="1" applyBorder="1" applyAlignment="1">
      <alignment horizontal="right" vertical="center"/>
    </xf>
    <xf numFmtId="16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71" fontId="0" fillId="0" borderId="0" xfId="0" applyNumberFormat="1" applyAlignment="1">
      <alignment horizontal="left"/>
    </xf>
    <xf numFmtId="49" fontId="4" fillId="0" borderId="2" xfId="0" applyNumberFormat="1" applyFont="1" applyBorder="1" applyAlignment="1">
      <alignment horizontal="left" vertical="center" wrapText="1"/>
    </xf>
    <xf numFmtId="2" fontId="4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6" fontId="4" fillId="0" borderId="3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39" xfId="0" quotePrefix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6" xfId="0" quotePrefix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70" fontId="7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36" xfId="0" applyNumberFormat="1" applyFont="1" applyBorder="1" applyAlignment="1">
      <alignment horizontal="center" vertical="center" textRotation="90"/>
    </xf>
    <xf numFmtId="0" fontId="4" fillId="0" borderId="37" xfId="0" applyNumberFormat="1" applyFont="1" applyBorder="1" applyAlignment="1">
      <alignment horizontal="center" vertical="center" textRotation="90"/>
    </xf>
    <xf numFmtId="0" fontId="4" fillId="0" borderId="38" xfId="0" applyNumberFormat="1" applyFont="1" applyBorder="1" applyAlignment="1">
      <alignment horizontal="center" vertical="center" textRotation="90"/>
    </xf>
    <xf numFmtId="0" fontId="4" fillId="0" borderId="36" xfId="0" applyFont="1" applyBorder="1" applyAlignment="1">
      <alignment horizontal="center" vertical="center" textRotation="90"/>
    </xf>
    <xf numFmtId="0" fontId="4" fillId="0" borderId="37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 textRotation="90"/>
    </xf>
    <xf numFmtId="0" fontId="15" fillId="0" borderId="1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22" xfId="0" quotePrefix="1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164" fontId="4" fillId="0" borderId="2" xfId="0" quotePrefix="1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vertical="center" wrapText="1"/>
    </xf>
    <xf numFmtId="164" fontId="4" fillId="0" borderId="1" xfId="0" quotePrefix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9" fontId="4" fillId="0" borderId="2" xfId="0" quotePrefix="1" applyNumberFormat="1" applyFont="1" applyBorder="1" applyAlignment="1">
      <alignment horizontal="center" vertical="center"/>
    </xf>
    <xf numFmtId="169" fontId="4" fillId="0" borderId="3" xfId="0" quotePrefix="1" applyNumberFormat="1" applyFont="1" applyBorder="1" applyAlignment="1">
      <alignment horizontal="center" vertical="center"/>
    </xf>
    <xf numFmtId="169" fontId="4" fillId="0" borderId="1" xfId="0" quotePrefix="1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2" xfId="0" quotePrefix="1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 TCEC15 D4...P x-tables'!$AT$12:$AT$112</c:f>
              <c:numCache>
                <c:formatCode>General</c:formatCode>
                <c:ptCount val="10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'2 TCEC15 D4...P x-tables'!$AU$12:$AU$112</c:f>
            </c:numRef>
          </c:yVal>
          <c:smooth val="0"/>
          <c:extLst>
            <c:ext xmlns:c16="http://schemas.microsoft.com/office/drawing/2014/chart" uri="{C3380CC4-5D6E-409C-BE32-E72D297353CC}">
              <c16:uniqueId val="{00000000-2B5C-4F35-A425-0BDAF61E9482}"/>
            </c:ext>
          </c:extLst>
        </c:ser>
        <c:ser>
          <c:idx val="1"/>
          <c:order val="1"/>
          <c:spPr>
            <a:ln w="31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tx1"/>
              </a:solidFill>
              <a:ln w="3175">
                <a:noFill/>
              </a:ln>
              <a:effectLst/>
            </c:spPr>
          </c:marker>
          <c:xVal>
            <c:numRef>
              <c:f>'2 TCEC15 D4...P x-tables'!$AT$12:$AT$112</c:f>
              <c:numCache>
                <c:formatCode>General</c:formatCode>
                <c:ptCount val="10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'2 TCEC15 D4...P x-tables'!$AV$12:$AV$112</c:f>
              <c:numCache>
                <c:formatCode>General</c:formatCode>
                <c:ptCount val="10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3</c:v>
                </c:pt>
                <c:pt idx="36">
                  <c:v>4</c:v>
                </c:pt>
                <c:pt idx="37">
                  <c:v>4</c:v>
                </c:pt>
                <c:pt idx="38">
                  <c:v>5</c:v>
                </c:pt>
                <c:pt idx="39">
                  <c:v>4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4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4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6</c:v>
                </c:pt>
                <c:pt idx="87">
                  <c:v>5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5C-4F35-A425-0BDAF61E9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854344"/>
        <c:axId val="308854672"/>
      </c:scatterChart>
      <c:valAx>
        <c:axId val="308854344"/>
        <c:scaling>
          <c:orientation val="minMax"/>
          <c:max val="100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08854672"/>
        <c:crosses val="autoZero"/>
        <c:crossBetween val="midCat"/>
        <c:majorUnit val="10"/>
        <c:minorUnit val="5"/>
      </c:valAx>
      <c:valAx>
        <c:axId val="308854672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08854344"/>
        <c:crosses val="autoZero"/>
        <c:crossBetween val="midCat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'2 TCEC15 D4...P x-tables'!$AX$12:$AX$112</c:f>
              <c:numCache>
                <c:formatCode>General</c:formatCode>
                <c:ptCount val="10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'2 TCEC15 D4...P x-tables'!$AY$12:$AY$112</c:f>
              <c:numCache>
                <c:formatCode>General</c:formatCode>
                <c:ptCount val="10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12</c:v>
                </c:pt>
                <c:pt idx="44">
                  <c:v>12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14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</c:v>
                </c:pt>
                <c:pt idx="71">
                  <c:v>15</c:v>
                </c:pt>
                <c:pt idx="72">
                  <c:v>15</c:v>
                </c:pt>
                <c:pt idx="73">
                  <c:v>15</c:v>
                </c:pt>
                <c:pt idx="74">
                  <c:v>15</c:v>
                </c:pt>
                <c:pt idx="75">
                  <c:v>15</c:v>
                </c:pt>
                <c:pt idx="76">
                  <c:v>15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16</c:v>
                </c:pt>
                <c:pt idx="82">
                  <c:v>17</c:v>
                </c:pt>
                <c:pt idx="83">
                  <c:v>17</c:v>
                </c:pt>
                <c:pt idx="84">
                  <c:v>17</c:v>
                </c:pt>
                <c:pt idx="85">
                  <c:v>17</c:v>
                </c:pt>
                <c:pt idx="86">
                  <c:v>18</c:v>
                </c:pt>
                <c:pt idx="87">
                  <c:v>19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21</c:v>
                </c:pt>
                <c:pt idx="96">
                  <c:v>21</c:v>
                </c:pt>
                <c:pt idx="97">
                  <c:v>21</c:v>
                </c:pt>
                <c:pt idx="98">
                  <c:v>21</c:v>
                </c:pt>
                <c:pt idx="99">
                  <c:v>21</c:v>
                </c:pt>
                <c:pt idx="100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89-463E-853E-170AC67B3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14448"/>
        <c:axId val="241714120"/>
      </c:scatterChart>
      <c:valAx>
        <c:axId val="241714448"/>
        <c:scaling>
          <c:orientation val="minMax"/>
          <c:max val="100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1714120"/>
        <c:crosses val="autoZero"/>
        <c:crossBetween val="midCat"/>
        <c:majorUnit val="10"/>
        <c:minorUnit val="5"/>
      </c:valAx>
      <c:valAx>
        <c:axId val="241714120"/>
        <c:scaling>
          <c:orientation val="minMax"/>
          <c:max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1714448"/>
        <c:crosses val="autoZero"/>
        <c:crossBetween val="midCat"/>
        <c:majorUnit val="3"/>
        <c:minorUnit val="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93534</xdr:colOff>
      <xdr:row>106</xdr:row>
      <xdr:rowOff>111167</xdr:rowOff>
    </xdr:from>
    <xdr:to>
      <xdr:col>36</xdr:col>
      <xdr:colOff>351518</xdr:colOff>
      <xdr:row>115</xdr:row>
      <xdr:rowOff>23531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90959</xdr:colOff>
      <xdr:row>98</xdr:row>
      <xdr:rowOff>89442</xdr:rowOff>
    </xdr:from>
    <xdr:to>
      <xdr:col>36</xdr:col>
      <xdr:colOff>353786</xdr:colOff>
      <xdr:row>106</xdr:row>
      <xdr:rowOff>121546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5.P x-table_1" connectionId="12" xr16:uid="{00000000-0016-0000-0900-00000B000000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5.4a-2" connectionId="8" xr16:uid="{00000000-0016-0000-0200-000001000000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5.2 schedule" connectionId="7" xr16:uid="{00000000-0016-0000-0400-000002000000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5.1 schedule" connectionId="9" xr16:uid="{00000000-0016-0000-0500-000003000000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5.P schedule" connectionId="15" xr16:uid="{00000000-0016-0000-0600-000004000000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5.SF schedule - partial" connectionId="14" xr16:uid="{00000000-0016-0000-0800-000006000000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5.SF schedule" connectionId="11" xr16:uid="{00000000-0016-0000-0800-000005000000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5.SF schedule - partial_1" connectionId="16" xr16:uid="{00000000-0016-0000-0800-000007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5.P4 x-table" connectionId="13" xr16:uid="{00000000-0016-0000-0900-00000F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5.P x-table" connectionId="10" xr16:uid="{00000000-0016-0000-0900-00000A000000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rosstable 14.3" connectionId="3" xr16:uid="{00000000-0016-0000-0900-000009000000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rosstable 14.P" connectionId="5" xr16:uid="{00000000-0016-0000-0900-00000E000000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rosstable 14.4" connectionId="4" xr16:uid="{00000000-0016-0000-0900-000008000000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rosstable 14.2_1" connectionId="2" xr16:uid="{00000000-0016-0000-0900-00000D000000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rosstable 14.1" connectionId="1" xr16:uid="{00000000-0016-0000-0900-00000C000000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_Season_15_-_Division_4_Playoff" connectionId="6" xr16:uid="{00000000-0016-0000-02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5.xml"/><Relationship Id="rId2" Type="http://schemas.openxmlformats.org/officeDocument/2006/relationships/queryTable" Target="../queryTables/queryTable14.xml"/><Relationship Id="rId1" Type="http://schemas.openxmlformats.org/officeDocument/2006/relationships/printerSettings" Target="../printerSettings/printerSettings11.bin"/><Relationship Id="rId4" Type="http://schemas.openxmlformats.org/officeDocument/2006/relationships/queryTable" Target="../queryTables/queryTable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4.xml"/><Relationship Id="rId5" Type="http://schemas.openxmlformats.org/officeDocument/2006/relationships/queryTable" Target="../queryTables/queryTable3.xml"/><Relationship Id="rId10" Type="http://schemas.openxmlformats.org/officeDocument/2006/relationships/queryTable" Target="../queryTables/queryTable8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0.xml"/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pane ySplit="8" topLeftCell="A9" activePane="bottomLeft" state="frozen"/>
      <selection pane="bottomLeft" activeCell="C17" sqref="C17"/>
    </sheetView>
  </sheetViews>
  <sheetFormatPr defaultRowHeight="15" x14ac:dyDescent="0.25"/>
  <cols>
    <col min="1" max="1" width="1.7109375" customWidth="1"/>
    <col min="2" max="2" width="3.7109375" style="14" customWidth="1"/>
    <col min="3" max="3" width="30.7109375" customWidth="1"/>
  </cols>
  <sheetData>
    <row r="1" spans="1:3" ht="18.75" x14ac:dyDescent="0.3">
      <c r="A1" s="1" t="s">
        <v>2078</v>
      </c>
    </row>
    <row r="4" spans="1:3" hidden="1" x14ac:dyDescent="0.25"/>
    <row r="5" spans="1:3" hidden="1" x14ac:dyDescent="0.25"/>
    <row r="6" spans="1:3" hidden="1" x14ac:dyDescent="0.25"/>
    <row r="7" spans="1:3" hidden="1" x14ac:dyDescent="0.25"/>
    <row r="8" spans="1:3" s="74" customFormat="1" x14ac:dyDescent="0.25">
      <c r="B8" s="379" t="s">
        <v>0</v>
      </c>
      <c r="C8" s="74" t="s">
        <v>8</v>
      </c>
    </row>
    <row r="9" spans="1:3" x14ac:dyDescent="0.25">
      <c r="B9" s="257"/>
    </row>
    <row r="10" spans="1:3" x14ac:dyDescent="0.25">
      <c r="B10" s="14">
        <v>0</v>
      </c>
      <c r="C10" t="s">
        <v>2079</v>
      </c>
    </row>
    <row r="11" spans="1:3" x14ac:dyDescent="0.25">
      <c r="B11" s="14">
        <v>1</v>
      </c>
      <c r="C11" t="s">
        <v>2080</v>
      </c>
    </row>
    <row r="12" spans="1:3" x14ac:dyDescent="0.25">
      <c r="B12" s="14">
        <v>2</v>
      </c>
      <c r="C12" t="s">
        <v>145</v>
      </c>
    </row>
    <row r="13" spans="1:3" x14ac:dyDescent="0.25">
      <c r="B13" s="14">
        <v>3</v>
      </c>
      <c r="C13" t="s">
        <v>2089</v>
      </c>
    </row>
    <row r="14" spans="1:3" x14ac:dyDescent="0.25">
      <c r="B14" s="14">
        <v>4</v>
      </c>
      <c r="C14" t="s">
        <v>2090</v>
      </c>
    </row>
    <row r="15" spans="1:3" x14ac:dyDescent="0.25">
      <c r="B15" s="14">
        <v>5</v>
      </c>
      <c r="C15" t="s">
        <v>2091</v>
      </c>
    </row>
    <row r="16" spans="1:3" x14ac:dyDescent="0.25">
      <c r="B16" s="14">
        <v>6</v>
      </c>
      <c r="C16" t="s">
        <v>2092</v>
      </c>
    </row>
    <row r="17" spans="2:3" x14ac:dyDescent="0.25">
      <c r="B17" s="14">
        <v>7</v>
      </c>
      <c r="C17" t="s">
        <v>2093</v>
      </c>
    </row>
    <row r="18" spans="2:3" x14ac:dyDescent="0.25">
      <c r="B18" s="14">
        <v>8</v>
      </c>
      <c r="C18" t="s">
        <v>2094</v>
      </c>
    </row>
    <row r="19" spans="2:3" x14ac:dyDescent="0.25">
      <c r="B19" s="14">
        <v>9</v>
      </c>
      <c r="C19" t="s">
        <v>2095</v>
      </c>
    </row>
    <row r="20" spans="2:3" x14ac:dyDescent="0.25">
      <c r="B20" s="14">
        <v>10</v>
      </c>
      <c r="C20" t="s">
        <v>2096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79"/>
  <sheetViews>
    <sheetView workbookViewId="0">
      <pane ySplit="10" topLeftCell="A11" activePane="bottomLeft" state="frozen"/>
      <selection pane="bottomLeft"/>
    </sheetView>
  </sheetViews>
  <sheetFormatPr defaultRowHeight="15" x14ac:dyDescent="0.25"/>
  <cols>
    <col min="1" max="1" width="1.7109375" customWidth="1"/>
    <col min="2" max="2" width="4.7109375" style="257" customWidth="1"/>
    <col min="3" max="3" width="21.85546875" style="257" bestFit="1" customWidth="1"/>
    <col min="4" max="4" width="7.140625" style="257" customWidth="1"/>
    <col min="5" max="5" width="21.85546875" style="257" bestFit="1" customWidth="1"/>
    <col min="6" max="6" width="16.5703125" style="257" bestFit="1" customWidth="1"/>
    <col min="7" max="7" width="6.7109375" style="257" customWidth="1"/>
    <col min="8" max="8" width="8.42578125" style="257" customWidth="1"/>
    <col min="9" max="9" width="7.5703125" style="257" customWidth="1"/>
    <col min="10" max="10" width="8.7109375" style="257" customWidth="1"/>
    <col min="11" max="11" width="3.7109375" style="101" customWidth="1"/>
    <col min="12" max="13" width="4.7109375" style="327" customWidth="1"/>
    <col min="14" max="14" width="4.5703125" customWidth="1"/>
    <col min="15" max="15" width="68.140625" bestFit="1" customWidth="1"/>
    <col min="16" max="16" width="57" bestFit="1" customWidth="1"/>
  </cols>
  <sheetData>
    <row r="1" spans="1:16" ht="18.75" x14ac:dyDescent="0.3">
      <c r="A1" s="1" t="s">
        <v>1365</v>
      </c>
    </row>
    <row r="3" spans="1:16" x14ac:dyDescent="0.25">
      <c r="F3" s="169"/>
    </row>
    <row r="4" spans="1:16" x14ac:dyDescent="0.25">
      <c r="F4" s="169"/>
    </row>
    <row r="5" spans="1:16" x14ac:dyDescent="0.25">
      <c r="F5" s="169" t="s">
        <v>1847</v>
      </c>
      <c r="G5" s="257">
        <f>3 + (G7*5)/(168*3600)</f>
        <v>3.2243138227513226</v>
      </c>
      <c r="K5" s="403">
        <f>K6/(168*3600)</f>
        <v>2.8546114417989417</v>
      </c>
      <c r="L5" s="403"/>
      <c r="M5" s="403"/>
    </row>
    <row r="6" spans="1:16" x14ac:dyDescent="0.25">
      <c r="F6" s="169" t="s">
        <v>1845</v>
      </c>
      <c r="G6" s="257">
        <f>G7/(168*2)</f>
        <v>80.75297619047619</v>
      </c>
      <c r="K6" s="402">
        <f>K7*3600+L7*60+M7</f>
        <v>1726469</v>
      </c>
      <c r="L6" s="402"/>
      <c r="M6" s="402"/>
      <c r="O6" t="s">
        <v>1846</v>
      </c>
    </row>
    <row r="7" spans="1:16" x14ac:dyDescent="0.25">
      <c r="F7" s="169" t="s">
        <v>1844</v>
      </c>
      <c r="G7" s="180">
        <f>SUM(G11:G178)*2-79</f>
        <v>27133</v>
      </c>
      <c r="K7" s="180">
        <f>SUM(K11:K178)</f>
        <v>405</v>
      </c>
      <c r="L7" s="180">
        <f t="shared" ref="L7:M7" si="0">SUM(L11:L178)</f>
        <v>4393</v>
      </c>
      <c r="M7" s="180">
        <f t="shared" si="0"/>
        <v>4889</v>
      </c>
    </row>
    <row r="8" spans="1:16" x14ac:dyDescent="0.25">
      <c r="D8" s="76"/>
    </row>
    <row r="9" spans="1:16" s="74" customFormat="1" x14ac:dyDescent="0.25">
      <c r="B9" s="328"/>
      <c r="C9" s="328"/>
      <c r="D9" s="328"/>
      <c r="E9" s="328"/>
      <c r="F9" s="328"/>
      <c r="G9" s="328"/>
      <c r="H9" s="328"/>
      <c r="I9" s="328"/>
      <c r="J9" s="328"/>
      <c r="K9" s="171"/>
      <c r="L9" s="175"/>
      <c r="M9" s="175"/>
    </row>
    <row r="10" spans="1:16" x14ac:dyDescent="0.25">
      <c r="B10" s="257" t="s">
        <v>772</v>
      </c>
      <c r="C10" s="77" t="s">
        <v>2</v>
      </c>
      <c r="E10" s="77" t="s">
        <v>3</v>
      </c>
      <c r="F10" s="77" t="s">
        <v>124</v>
      </c>
      <c r="G10" s="257" t="s">
        <v>161</v>
      </c>
      <c r="H10" s="77" t="s">
        <v>162</v>
      </c>
      <c r="I10" s="77" t="s">
        <v>163</v>
      </c>
      <c r="J10" s="77" t="s">
        <v>125</v>
      </c>
      <c r="K10" s="101" t="s">
        <v>433</v>
      </c>
      <c r="L10" s="327" t="s">
        <v>434</v>
      </c>
      <c r="M10" s="327" t="s">
        <v>173</v>
      </c>
      <c r="N10" s="75" t="s">
        <v>10</v>
      </c>
      <c r="O10" s="75" t="s">
        <v>164</v>
      </c>
      <c r="P10" s="75" t="s">
        <v>11</v>
      </c>
    </row>
    <row r="11" spans="1:16" x14ac:dyDescent="0.25">
      <c r="B11" s="257">
        <v>1</v>
      </c>
      <c r="C11" s="77" t="s">
        <v>1359</v>
      </c>
      <c r="D11" s="77" t="s">
        <v>130</v>
      </c>
      <c r="E11" s="77" t="s">
        <v>1357</v>
      </c>
      <c r="F11" s="77" t="s">
        <v>184</v>
      </c>
      <c r="G11" s="257">
        <v>44</v>
      </c>
      <c r="H11" s="77" t="s">
        <v>210</v>
      </c>
      <c r="I11" s="77" t="s">
        <v>210</v>
      </c>
      <c r="J11" s="77" t="s">
        <v>1515</v>
      </c>
      <c r="K11" s="101">
        <v>2</v>
      </c>
      <c r="L11" s="327">
        <v>16</v>
      </c>
      <c r="M11" s="327">
        <v>34</v>
      </c>
      <c r="N11" s="75" t="s">
        <v>353</v>
      </c>
      <c r="O11" s="75" t="s">
        <v>1466</v>
      </c>
      <c r="P11" s="75" t="s">
        <v>192</v>
      </c>
    </row>
    <row r="12" spans="1:16" x14ac:dyDescent="0.25">
      <c r="B12" s="257">
        <v>2</v>
      </c>
      <c r="C12" s="77" t="s">
        <v>1360</v>
      </c>
      <c r="D12" s="77" t="s">
        <v>130</v>
      </c>
      <c r="E12" s="77" t="s">
        <v>1358</v>
      </c>
      <c r="F12" s="77" t="s">
        <v>184</v>
      </c>
      <c r="G12" s="257">
        <v>161</v>
      </c>
      <c r="H12" s="77" t="s">
        <v>495</v>
      </c>
      <c r="I12" s="77" t="s">
        <v>472</v>
      </c>
      <c r="J12" s="77" t="s">
        <v>1516</v>
      </c>
      <c r="K12" s="101">
        <v>3</v>
      </c>
      <c r="L12" s="327">
        <v>25</v>
      </c>
      <c r="M12" s="327">
        <v>13</v>
      </c>
      <c r="N12" s="75" t="s">
        <v>268</v>
      </c>
      <c r="O12" s="75" t="s">
        <v>1370</v>
      </c>
      <c r="P12" s="75" t="s">
        <v>283</v>
      </c>
    </row>
    <row r="13" spans="1:16" x14ac:dyDescent="0.25">
      <c r="B13" s="257">
        <v>3</v>
      </c>
      <c r="C13" s="77" t="s">
        <v>1362</v>
      </c>
      <c r="D13" s="77" t="s">
        <v>130</v>
      </c>
      <c r="E13" s="77" t="s">
        <v>263</v>
      </c>
      <c r="F13" s="77" t="s">
        <v>188</v>
      </c>
      <c r="G13" s="257">
        <v>91</v>
      </c>
      <c r="H13" s="77" t="s">
        <v>210</v>
      </c>
      <c r="I13" s="77" t="s">
        <v>220</v>
      </c>
      <c r="J13" s="77" t="s">
        <v>1517</v>
      </c>
      <c r="K13" s="101">
        <v>3</v>
      </c>
      <c r="L13" s="327">
        <v>5</v>
      </c>
      <c r="M13" s="327">
        <v>43</v>
      </c>
      <c r="N13" s="75" t="s">
        <v>304</v>
      </c>
      <c r="O13" s="75" t="s">
        <v>1371</v>
      </c>
      <c r="P13" s="75" t="s">
        <v>235</v>
      </c>
    </row>
    <row r="14" spans="1:16" x14ac:dyDescent="0.25">
      <c r="B14" s="257">
        <v>4</v>
      </c>
      <c r="C14" s="77" t="s">
        <v>1361</v>
      </c>
      <c r="D14" s="77" t="s">
        <v>130</v>
      </c>
      <c r="E14" s="77" t="s">
        <v>1363</v>
      </c>
      <c r="F14" s="77" t="s">
        <v>184</v>
      </c>
      <c r="G14" s="257">
        <v>179</v>
      </c>
      <c r="H14" s="77" t="s">
        <v>220</v>
      </c>
      <c r="I14" s="77" t="s">
        <v>210</v>
      </c>
      <c r="J14" s="77" t="s">
        <v>1518</v>
      </c>
      <c r="K14" s="101">
        <v>3</v>
      </c>
      <c r="L14" s="327">
        <v>28</v>
      </c>
      <c r="M14" s="327">
        <v>32</v>
      </c>
      <c r="N14" s="75" t="s">
        <v>234</v>
      </c>
      <c r="O14" s="75" t="s">
        <v>1372</v>
      </c>
      <c r="P14" s="75" t="s">
        <v>235</v>
      </c>
    </row>
    <row r="15" spans="1:16" x14ac:dyDescent="0.25">
      <c r="B15" s="257">
        <v>5</v>
      </c>
      <c r="C15" s="77" t="s">
        <v>1357</v>
      </c>
      <c r="D15" s="77" t="s">
        <v>6</v>
      </c>
      <c r="E15" s="77" t="s">
        <v>1363</v>
      </c>
      <c r="F15" s="77" t="s">
        <v>186</v>
      </c>
      <c r="G15" s="257">
        <v>67</v>
      </c>
      <c r="H15" s="77" t="s">
        <v>778</v>
      </c>
      <c r="I15" s="77" t="s">
        <v>1373</v>
      </c>
      <c r="J15" s="77" t="s">
        <v>1519</v>
      </c>
      <c r="K15" s="101">
        <v>2</v>
      </c>
      <c r="L15" s="327">
        <v>54</v>
      </c>
      <c r="M15" s="327">
        <v>15</v>
      </c>
      <c r="N15" s="75" t="s">
        <v>280</v>
      </c>
      <c r="O15" s="75" t="s">
        <v>1374</v>
      </c>
      <c r="P15" s="75" t="s">
        <v>1222</v>
      </c>
    </row>
    <row r="16" spans="1:16" x14ac:dyDescent="0.25">
      <c r="B16" s="257">
        <v>6</v>
      </c>
      <c r="C16" s="77" t="s">
        <v>263</v>
      </c>
      <c r="D16" s="77" t="s">
        <v>6</v>
      </c>
      <c r="E16" s="77" t="s">
        <v>1361</v>
      </c>
      <c r="F16" s="77" t="s">
        <v>186</v>
      </c>
      <c r="G16" s="257">
        <v>81</v>
      </c>
      <c r="H16" s="77" t="s">
        <v>384</v>
      </c>
      <c r="I16" s="77" t="s">
        <v>1375</v>
      </c>
      <c r="J16" s="77" t="s">
        <v>1520</v>
      </c>
      <c r="K16" s="101">
        <v>3</v>
      </c>
      <c r="L16" s="327">
        <v>2</v>
      </c>
      <c r="M16" s="327">
        <v>53</v>
      </c>
      <c r="N16" s="75" t="s">
        <v>386</v>
      </c>
      <c r="O16" s="75" t="s">
        <v>1376</v>
      </c>
      <c r="P16" s="75" t="s">
        <v>1377</v>
      </c>
    </row>
    <row r="17" spans="2:16" x14ac:dyDescent="0.25">
      <c r="B17" s="257">
        <v>7</v>
      </c>
      <c r="C17" s="77" t="s">
        <v>1358</v>
      </c>
      <c r="D17" s="77" t="s">
        <v>6</v>
      </c>
      <c r="E17" s="77" t="s">
        <v>1362</v>
      </c>
      <c r="F17" s="77" t="s">
        <v>186</v>
      </c>
      <c r="G17" s="257">
        <v>68</v>
      </c>
      <c r="H17" s="77" t="s">
        <v>1378</v>
      </c>
      <c r="I17" s="77" t="s">
        <v>126</v>
      </c>
      <c r="J17" s="77" t="s">
        <v>1521</v>
      </c>
      <c r="K17" s="101">
        <v>3</v>
      </c>
      <c r="L17" s="327">
        <v>8</v>
      </c>
      <c r="M17" s="327">
        <v>58</v>
      </c>
      <c r="N17" s="75" t="s">
        <v>465</v>
      </c>
      <c r="O17" s="75" t="s">
        <v>1379</v>
      </c>
      <c r="P17" s="75" t="s">
        <v>1380</v>
      </c>
    </row>
    <row r="18" spans="2:16" x14ac:dyDescent="0.25">
      <c r="B18" s="257">
        <v>8</v>
      </c>
      <c r="C18" s="77" t="s">
        <v>1359</v>
      </c>
      <c r="D18" s="77" t="s">
        <v>130</v>
      </c>
      <c r="E18" s="77" t="s">
        <v>1360</v>
      </c>
      <c r="F18" s="77" t="s">
        <v>188</v>
      </c>
      <c r="G18" s="257">
        <v>107</v>
      </c>
      <c r="H18" s="77" t="s">
        <v>210</v>
      </c>
      <c r="I18" s="77" t="s">
        <v>267</v>
      </c>
      <c r="J18" s="77" t="s">
        <v>1522</v>
      </c>
      <c r="K18" s="101">
        <v>3</v>
      </c>
      <c r="L18" s="327">
        <v>15</v>
      </c>
      <c r="M18" s="327">
        <v>9</v>
      </c>
      <c r="N18" s="75" t="s">
        <v>494</v>
      </c>
      <c r="O18" s="75" t="s">
        <v>1381</v>
      </c>
      <c r="P18" s="75" t="s">
        <v>1309</v>
      </c>
    </row>
    <row r="19" spans="2:16" x14ac:dyDescent="0.25">
      <c r="B19" s="257">
        <v>9</v>
      </c>
      <c r="C19" s="77" t="s">
        <v>1360</v>
      </c>
      <c r="D19" s="77" t="s">
        <v>130</v>
      </c>
      <c r="E19" s="77" t="s">
        <v>1357</v>
      </c>
      <c r="F19" s="77" t="s">
        <v>188</v>
      </c>
      <c r="G19" s="257">
        <v>47</v>
      </c>
      <c r="H19" s="77" t="s">
        <v>210</v>
      </c>
      <c r="I19" s="77" t="s">
        <v>210</v>
      </c>
      <c r="J19" s="77" t="s">
        <v>1523</v>
      </c>
      <c r="K19" s="101">
        <v>2</v>
      </c>
      <c r="L19" s="327">
        <v>6</v>
      </c>
      <c r="M19" s="327">
        <v>6</v>
      </c>
      <c r="N19" s="75" t="s">
        <v>224</v>
      </c>
      <c r="O19" s="75" t="s">
        <v>1465</v>
      </c>
      <c r="P19" s="75" t="s">
        <v>571</v>
      </c>
    </row>
    <row r="20" spans="2:16" x14ac:dyDescent="0.25">
      <c r="B20" s="257">
        <v>10</v>
      </c>
      <c r="C20" s="77" t="s">
        <v>1362</v>
      </c>
      <c r="D20" s="77" t="s">
        <v>130</v>
      </c>
      <c r="E20" s="77" t="s">
        <v>1359</v>
      </c>
      <c r="F20" s="77" t="s">
        <v>184</v>
      </c>
      <c r="G20" s="257">
        <v>76</v>
      </c>
      <c r="H20" s="77" t="s">
        <v>210</v>
      </c>
      <c r="I20" s="77" t="s">
        <v>210</v>
      </c>
      <c r="J20" s="77" t="s">
        <v>1524</v>
      </c>
      <c r="K20" s="101">
        <v>2</v>
      </c>
      <c r="L20" s="327">
        <v>51</v>
      </c>
      <c r="M20" s="327">
        <v>40</v>
      </c>
      <c r="N20" s="75" t="s">
        <v>437</v>
      </c>
      <c r="O20" s="75" t="s">
        <v>1464</v>
      </c>
      <c r="P20" s="75" t="s">
        <v>447</v>
      </c>
    </row>
    <row r="21" spans="2:16" x14ac:dyDescent="0.25">
      <c r="B21" s="257">
        <v>11</v>
      </c>
      <c r="C21" s="77" t="s">
        <v>1361</v>
      </c>
      <c r="D21" s="77" t="s">
        <v>130</v>
      </c>
      <c r="E21" s="77" t="s">
        <v>1358</v>
      </c>
      <c r="F21" s="77" t="s">
        <v>184</v>
      </c>
      <c r="G21" s="257">
        <v>149</v>
      </c>
      <c r="H21" s="77" t="s">
        <v>210</v>
      </c>
      <c r="I21" s="77" t="s">
        <v>210</v>
      </c>
      <c r="J21" s="77" t="s">
        <v>1525</v>
      </c>
      <c r="K21" s="101">
        <v>3</v>
      </c>
      <c r="L21" s="327">
        <v>23</v>
      </c>
      <c r="M21" s="327">
        <v>36</v>
      </c>
      <c r="N21" s="75" t="s">
        <v>127</v>
      </c>
      <c r="O21" s="75" t="s">
        <v>1382</v>
      </c>
      <c r="P21" s="75" t="s">
        <v>192</v>
      </c>
    </row>
    <row r="22" spans="2:16" x14ac:dyDescent="0.25">
      <c r="B22" s="257">
        <v>12</v>
      </c>
      <c r="C22" s="77" t="s">
        <v>1363</v>
      </c>
      <c r="D22" s="77" t="s">
        <v>130</v>
      </c>
      <c r="E22" s="77" t="s">
        <v>263</v>
      </c>
      <c r="F22" s="77" t="s">
        <v>188</v>
      </c>
      <c r="G22" s="257">
        <v>86</v>
      </c>
      <c r="H22" s="77" t="s">
        <v>210</v>
      </c>
      <c r="I22" s="77" t="s">
        <v>220</v>
      </c>
      <c r="J22" s="77" t="s">
        <v>501</v>
      </c>
      <c r="K22" s="101">
        <v>3</v>
      </c>
      <c r="L22" s="327">
        <v>11</v>
      </c>
      <c r="M22" s="327">
        <v>54</v>
      </c>
      <c r="N22" s="75" t="s">
        <v>14</v>
      </c>
      <c r="O22" s="75" t="s">
        <v>1383</v>
      </c>
      <c r="P22" s="75" t="s">
        <v>1384</v>
      </c>
    </row>
    <row r="23" spans="2:16" x14ac:dyDescent="0.25">
      <c r="B23" s="257">
        <v>13</v>
      </c>
      <c r="C23" s="77" t="s">
        <v>1357</v>
      </c>
      <c r="D23" s="77" t="s">
        <v>130</v>
      </c>
      <c r="E23" s="77" t="s">
        <v>263</v>
      </c>
      <c r="F23" s="77" t="s">
        <v>188</v>
      </c>
      <c r="G23" s="257">
        <v>67</v>
      </c>
      <c r="H23" s="77" t="s">
        <v>210</v>
      </c>
      <c r="I23" s="77" t="s">
        <v>220</v>
      </c>
      <c r="J23" s="77" t="s">
        <v>1526</v>
      </c>
      <c r="K23" s="101">
        <v>2</v>
      </c>
      <c r="L23" s="327">
        <v>52</v>
      </c>
      <c r="M23" s="327">
        <v>30</v>
      </c>
      <c r="N23" s="75" t="s">
        <v>453</v>
      </c>
      <c r="O23" s="75" t="s">
        <v>1385</v>
      </c>
      <c r="P23" s="75" t="s">
        <v>454</v>
      </c>
    </row>
    <row r="24" spans="2:16" x14ac:dyDescent="0.25">
      <c r="B24" s="257">
        <v>14</v>
      </c>
      <c r="C24" s="77" t="s">
        <v>1358</v>
      </c>
      <c r="D24" s="77" t="s">
        <v>130</v>
      </c>
      <c r="E24" s="77" t="s">
        <v>1363</v>
      </c>
      <c r="F24" s="77" t="s">
        <v>184</v>
      </c>
      <c r="G24" s="257">
        <v>41</v>
      </c>
      <c r="H24" s="77" t="s">
        <v>220</v>
      </c>
      <c r="I24" s="77" t="s">
        <v>210</v>
      </c>
      <c r="J24" s="77" t="s">
        <v>1527</v>
      </c>
      <c r="K24" s="101">
        <v>2</v>
      </c>
      <c r="L24" s="327">
        <v>12</v>
      </c>
      <c r="M24" s="327">
        <v>17</v>
      </c>
      <c r="N24" s="75" t="s">
        <v>1386</v>
      </c>
      <c r="O24" s="75" t="s">
        <v>1463</v>
      </c>
      <c r="P24" s="75" t="s">
        <v>1387</v>
      </c>
    </row>
    <row r="25" spans="2:16" x14ac:dyDescent="0.25">
      <c r="B25" s="257">
        <v>15</v>
      </c>
      <c r="C25" s="77" t="s">
        <v>1359</v>
      </c>
      <c r="D25" s="77" t="s">
        <v>130</v>
      </c>
      <c r="E25" s="77" t="s">
        <v>1361</v>
      </c>
      <c r="F25" s="77" t="s">
        <v>188</v>
      </c>
      <c r="G25" s="257">
        <v>95</v>
      </c>
      <c r="H25" s="77" t="s">
        <v>210</v>
      </c>
      <c r="I25" s="77" t="s">
        <v>267</v>
      </c>
      <c r="J25" s="77" t="s">
        <v>1528</v>
      </c>
      <c r="K25" s="101">
        <v>3</v>
      </c>
      <c r="L25" s="327">
        <v>11</v>
      </c>
      <c r="M25" s="327">
        <v>30</v>
      </c>
      <c r="N25" s="75" t="s">
        <v>354</v>
      </c>
      <c r="O25" s="75" t="s">
        <v>1388</v>
      </c>
      <c r="P25" s="75" t="s">
        <v>193</v>
      </c>
    </row>
    <row r="26" spans="2:16" x14ac:dyDescent="0.25">
      <c r="B26" s="257">
        <v>16</v>
      </c>
      <c r="C26" s="77" t="s">
        <v>1360</v>
      </c>
      <c r="D26" s="77" t="s">
        <v>6</v>
      </c>
      <c r="E26" s="77" t="s">
        <v>1362</v>
      </c>
      <c r="F26" s="77" t="s">
        <v>186</v>
      </c>
      <c r="G26" s="257">
        <v>50</v>
      </c>
      <c r="H26" s="77" t="s">
        <v>1389</v>
      </c>
      <c r="I26" s="77" t="s">
        <v>1390</v>
      </c>
      <c r="J26" s="77" t="s">
        <v>1529</v>
      </c>
      <c r="K26" s="101">
        <v>2</v>
      </c>
      <c r="L26" s="327">
        <v>25</v>
      </c>
      <c r="M26" s="327">
        <v>55</v>
      </c>
      <c r="N26" s="75" t="s">
        <v>737</v>
      </c>
      <c r="O26" s="75" t="s">
        <v>1462</v>
      </c>
      <c r="P26" s="75" t="s">
        <v>1391</v>
      </c>
    </row>
    <row r="27" spans="2:16" x14ac:dyDescent="0.25">
      <c r="B27" s="257">
        <v>17</v>
      </c>
      <c r="C27" s="77" t="s">
        <v>1362</v>
      </c>
      <c r="D27" s="77" t="s">
        <v>130</v>
      </c>
      <c r="E27" s="77" t="s">
        <v>1357</v>
      </c>
      <c r="F27" s="77" t="s">
        <v>190</v>
      </c>
      <c r="G27" s="257">
        <v>68</v>
      </c>
      <c r="H27" s="77" t="s">
        <v>210</v>
      </c>
      <c r="I27" s="77" t="s">
        <v>210</v>
      </c>
      <c r="J27" s="77" t="s">
        <v>1530</v>
      </c>
      <c r="K27" s="101">
        <v>2</v>
      </c>
      <c r="L27" s="327">
        <v>30</v>
      </c>
      <c r="M27" s="327">
        <v>29</v>
      </c>
      <c r="N27" s="75" t="s">
        <v>731</v>
      </c>
      <c r="O27" s="75" t="s">
        <v>1392</v>
      </c>
      <c r="P27" s="75" t="s">
        <v>1393</v>
      </c>
    </row>
    <row r="28" spans="2:16" x14ac:dyDescent="0.25">
      <c r="B28" s="257">
        <v>18</v>
      </c>
      <c r="C28" s="77" t="s">
        <v>1361</v>
      </c>
      <c r="D28" s="77" t="s">
        <v>130</v>
      </c>
      <c r="E28" s="77" t="s">
        <v>1360</v>
      </c>
      <c r="F28" s="77" t="s">
        <v>190</v>
      </c>
      <c r="G28" s="257">
        <v>113</v>
      </c>
      <c r="H28" s="77" t="s">
        <v>308</v>
      </c>
      <c r="I28" s="77" t="s">
        <v>210</v>
      </c>
      <c r="J28" s="77" t="s">
        <v>1531</v>
      </c>
      <c r="K28" s="101">
        <v>3</v>
      </c>
      <c r="L28" s="327">
        <v>16</v>
      </c>
      <c r="M28" s="327">
        <v>25</v>
      </c>
      <c r="N28" s="75" t="s">
        <v>399</v>
      </c>
      <c r="O28" s="75" t="s">
        <v>1394</v>
      </c>
      <c r="P28" s="75" t="s">
        <v>1194</v>
      </c>
    </row>
    <row r="29" spans="2:16" x14ac:dyDescent="0.25">
      <c r="B29" s="257">
        <v>19</v>
      </c>
      <c r="C29" s="77" t="s">
        <v>1363</v>
      </c>
      <c r="D29" s="77" t="s">
        <v>130</v>
      </c>
      <c r="E29" s="77" t="s">
        <v>1359</v>
      </c>
      <c r="F29" s="77" t="s">
        <v>188</v>
      </c>
      <c r="G29" s="257">
        <v>40</v>
      </c>
      <c r="H29" s="77" t="s">
        <v>210</v>
      </c>
      <c r="I29" s="77" t="s">
        <v>210</v>
      </c>
      <c r="J29" s="77" t="s">
        <v>1532</v>
      </c>
      <c r="K29" s="101">
        <v>2</v>
      </c>
      <c r="L29" s="327">
        <v>22</v>
      </c>
      <c r="M29" s="327">
        <v>10</v>
      </c>
      <c r="N29" s="75" t="s">
        <v>488</v>
      </c>
      <c r="O29" s="75" t="s">
        <v>1461</v>
      </c>
      <c r="P29" s="75" t="s">
        <v>487</v>
      </c>
    </row>
    <row r="30" spans="2:16" x14ac:dyDescent="0.25">
      <c r="B30" s="257">
        <v>20</v>
      </c>
      <c r="C30" s="77" t="s">
        <v>263</v>
      </c>
      <c r="D30" s="77" t="s">
        <v>130</v>
      </c>
      <c r="E30" s="77" t="s">
        <v>1358</v>
      </c>
      <c r="F30" s="77" t="s">
        <v>190</v>
      </c>
      <c r="G30" s="257">
        <v>68</v>
      </c>
      <c r="H30" s="77" t="s">
        <v>210</v>
      </c>
      <c r="I30" s="77" t="s">
        <v>210</v>
      </c>
      <c r="J30" s="77" t="s">
        <v>1533</v>
      </c>
      <c r="K30" s="101">
        <v>2</v>
      </c>
      <c r="L30" s="327">
        <v>57</v>
      </c>
      <c r="M30" s="327">
        <v>0</v>
      </c>
      <c r="N30" s="75" t="s">
        <v>629</v>
      </c>
      <c r="O30" s="75" t="s">
        <v>1395</v>
      </c>
      <c r="P30" s="75" t="s">
        <v>1396</v>
      </c>
    </row>
    <row r="31" spans="2:16" x14ac:dyDescent="0.25">
      <c r="B31" s="257">
        <v>21</v>
      </c>
      <c r="C31" s="77" t="s">
        <v>1357</v>
      </c>
      <c r="D31" s="77" t="s">
        <v>130</v>
      </c>
      <c r="E31" s="77" t="s">
        <v>1358</v>
      </c>
      <c r="F31" s="77" t="s">
        <v>188</v>
      </c>
      <c r="G31" s="257">
        <v>44</v>
      </c>
      <c r="H31" s="77" t="s">
        <v>210</v>
      </c>
      <c r="I31" s="77" t="s">
        <v>267</v>
      </c>
      <c r="J31" s="77" t="s">
        <v>1534</v>
      </c>
      <c r="K31" s="101">
        <v>2</v>
      </c>
      <c r="L31" s="327">
        <v>15</v>
      </c>
      <c r="M31" s="327">
        <v>25</v>
      </c>
      <c r="N31" s="75" t="s">
        <v>90</v>
      </c>
      <c r="O31" s="75" t="s">
        <v>1397</v>
      </c>
      <c r="P31" s="75" t="s">
        <v>272</v>
      </c>
    </row>
    <row r="32" spans="2:16" x14ac:dyDescent="0.25">
      <c r="B32" s="257">
        <v>22</v>
      </c>
      <c r="C32" s="77" t="s">
        <v>1359</v>
      </c>
      <c r="D32" s="77" t="s">
        <v>130</v>
      </c>
      <c r="E32" s="77" t="s">
        <v>263</v>
      </c>
      <c r="F32" s="77" t="s">
        <v>188</v>
      </c>
      <c r="G32" s="257">
        <v>35</v>
      </c>
      <c r="H32" s="77" t="s">
        <v>210</v>
      </c>
      <c r="I32" s="77" t="s">
        <v>308</v>
      </c>
      <c r="J32" s="77" t="s">
        <v>1535</v>
      </c>
      <c r="K32" s="101">
        <v>1</v>
      </c>
      <c r="L32" s="327">
        <v>54</v>
      </c>
      <c r="M32" s="327">
        <v>41</v>
      </c>
      <c r="N32" s="75" t="s">
        <v>383</v>
      </c>
      <c r="O32" s="75" t="s">
        <v>1398</v>
      </c>
      <c r="P32" s="75" t="s">
        <v>1399</v>
      </c>
    </row>
    <row r="33" spans="2:16" x14ac:dyDescent="0.25">
      <c r="B33" s="257">
        <v>23</v>
      </c>
      <c r="C33" s="77" t="s">
        <v>1360</v>
      </c>
      <c r="D33" s="77" t="s">
        <v>130</v>
      </c>
      <c r="E33" s="77" t="s">
        <v>1363</v>
      </c>
      <c r="F33" s="77" t="s">
        <v>188</v>
      </c>
      <c r="G33" s="257">
        <v>107</v>
      </c>
      <c r="H33" s="77" t="s">
        <v>220</v>
      </c>
      <c r="I33" s="77" t="s">
        <v>210</v>
      </c>
      <c r="J33" s="77" t="s">
        <v>1536</v>
      </c>
      <c r="K33" s="101">
        <v>3</v>
      </c>
      <c r="L33" s="327">
        <v>15</v>
      </c>
      <c r="M33" s="327">
        <v>10</v>
      </c>
      <c r="N33" s="75" t="s">
        <v>406</v>
      </c>
      <c r="O33" s="75" t="s">
        <v>1400</v>
      </c>
      <c r="P33" s="75" t="s">
        <v>407</v>
      </c>
    </row>
    <row r="34" spans="2:16" x14ac:dyDescent="0.25">
      <c r="B34" s="257">
        <v>24</v>
      </c>
      <c r="C34" s="77" t="s">
        <v>1362</v>
      </c>
      <c r="D34" s="77" t="s">
        <v>7</v>
      </c>
      <c r="E34" s="77" t="s">
        <v>1361</v>
      </c>
      <c r="F34" s="77" t="s">
        <v>186</v>
      </c>
      <c r="G34" s="257">
        <v>170</v>
      </c>
      <c r="H34" s="77" t="s">
        <v>499</v>
      </c>
      <c r="I34" s="77" t="s">
        <v>1401</v>
      </c>
      <c r="J34" s="77" t="s">
        <v>1537</v>
      </c>
      <c r="K34" s="101">
        <v>3</v>
      </c>
      <c r="L34" s="327">
        <v>26</v>
      </c>
      <c r="M34" s="327">
        <v>55</v>
      </c>
      <c r="N34" s="75" t="s">
        <v>847</v>
      </c>
      <c r="O34" s="75" t="s">
        <v>1402</v>
      </c>
      <c r="P34" s="75" t="s">
        <v>1403</v>
      </c>
    </row>
    <row r="35" spans="2:16" x14ac:dyDescent="0.25">
      <c r="B35" s="257">
        <v>25</v>
      </c>
      <c r="C35" s="77" t="s">
        <v>1361</v>
      </c>
      <c r="D35" s="77" t="s">
        <v>130</v>
      </c>
      <c r="E35" s="77" t="s">
        <v>1357</v>
      </c>
      <c r="F35" s="77" t="s">
        <v>190</v>
      </c>
      <c r="G35" s="257">
        <v>97</v>
      </c>
      <c r="H35" s="77" t="s">
        <v>210</v>
      </c>
      <c r="I35" s="77" t="s">
        <v>210</v>
      </c>
      <c r="J35" s="77" t="s">
        <v>1538</v>
      </c>
      <c r="K35" s="101">
        <v>3</v>
      </c>
      <c r="L35" s="327">
        <v>7</v>
      </c>
      <c r="M35" s="327">
        <v>9</v>
      </c>
      <c r="N35" s="75" t="s">
        <v>356</v>
      </c>
      <c r="O35" s="75" t="s">
        <v>1404</v>
      </c>
      <c r="P35" s="75" t="s">
        <v>654</v>
      </c>
    </row>
    <row r="36" spans="2:16" x14ac:dyDescent="0.25">
      <c r="B36" s="257">
        <v>26</v>
      </c>
      <c r="C36" s="77" t="s">
        <v>1363</v>
      </c>
      <c r="D36" s="77" t="s">
        <v>130</v>
      </c>
      <c r="E36" s="77" t="s">
        <v>1362</v>
      </c>
      <c r="F36" s="77" t="s">
        <v>190</v>
      </c>
      <c r="G36" s="257">
        <v>74</v>
      </c>
      <c r="H36" s="77" t="s">
        <v>210</v>
      </c>
      <c r="I36" s="77" t="s">
        <v>210</v>
      </c>
      <c r="J36" s="77" t="s">
        <v>1539</v>
      </c>
      <c r="K36" s="101">
        <v>2</v>
      </c>
      <c r="L36" s="327">
        <v>59</v>
      </c>
      <c r="M36" s="327">
        <v>30</v>
      </c>
      <c r="N36" s="75" t="s">
        <v>437</v>
      </c>
      <c r="O36" s="75" t="s">
        <v>1405</v>
      </c>
      <c r="P36" s="75" t="s">
        <v>438</v>
      </c>
    </row>
    <row r="37" spans="2:16" x14ac:dyDescent="0.25">
      <c r="B37" s="257">
        <v>27</v>
      </c>
      <c r="C37" s="77" t="s">
        <v>263</v>
      </c>
      <c r="D37" s="77" t="s">
        <v>130</v>
      </c>
      <c r="E37" s="77" t="s">
        <v>1360</v>
      </c>
      <c r="F37" s="77" t="s">
        <v>403</v>
      </c>
      <c r="G37" s="257">
        <v>86</v>
      </c>
      <c r="H37" s="77" t="s">
        <v>271</v>
      </c>
      <c r="I37" s="77" t="s">
        <v>464</v>
      </c>
      <c r="J37" s="77" t="s">
        <v>1540</v>
      </c>
      <c r="K37" s="101">
        <v>3</v>
      </c>
      <c r="L37" s="327">
        <v>7</v>
      </c>
      <c r="M37" s="327">
        <v>40</v>
      </c>
      <c r="N37" s="75" t="s">
        <v>383</v>
      </c>
      <c r="O37" s="75" t="s">
        <v>1406</v>
      </c>
      <c r="P37" s="75" t="s">
        <v>1399</v>
      </c>
    </row>
    <row r="38" spans="2:16" x14ac:dyDescent="0.25">
      <c r="B38" s="257">
        <v>28</v>
      </c>
      <c r="C38" s="77" t="s">
        <v>1358</v>
      </c>
      <c r="D38" s="77" t="s">
        <v>130</v>
      </c>
      <c r="E38" s="77" t="s">
        <v>1359</v>
      </c>
      <c r="F38" s="77" t="s">
        <v>197</v>
      </c>
      <c r="G38" s="257">
        <v>180</v>
      </c>
      <c r="H38" s="77" t="s">
        <v>210</v>
      </c>
      <c r="I38" s="77" t="s">
        <v>210</v>
      </c>
      <c r="J38" s="77" t="s">
        <v>1541</v>
      </c>
      <c r="K38" s="101">
        <v>3</v>
      </c>
      <c r="L38" s="327">
        <v>28</v>
      </c>
      <c r="M38" s="327">
        <v>33</v>
      </c>
      <c r="N38" s="75" t="s">
        <v>304</v>
      </c>
      <c r="O38" s="75" t="s">
        <v>1407</v>
      </c>
      <c r="P38" s="75" t="s">
        <v>235</v>
      </c>
    </row>
    <row r="39" spans="2:16" x14ac:dyDescent="0.25">
      <c r="B39" s="257">
        <v>29</v>
      </c>
      <c r="C39" s="77" t="s">
        <v>1357</v>
      </c>
      <c r="D39" s="77" t="s">
        <v>130</v>
      </c>
      <c r="E39" s="77" t="s">
        <v>1359</v>
      </c>
      <c r="F39" s="77" t="s">
        <v>188</v>
      </c>
      <c r="G39" s="257">
        <v>65</v>
      </c>
      <c r="H39" s="77" t="s">
        <v>210</v>
      </c>
      <c r="I39" s="77" t="s">
        <v>210</v>
      </c>
      <c r="J39" s="77" t="s">
        <v>1542</v>
      </c>
      <c r="K39" s="101">
        <v>2</v>
      </c>
      <c r="L39" s="327">
        <v>8</v>
      </c>
      <c r="M39" s="327">
        <v>23</v>
      </c>
      <c r="N39" s="75" t="s">
        <v>353</v>
      </c>
      <c r="O39" s="75" t="s">
        <v>1460</v>
      </c>
      <c r="P39" s="75" t="s">
        <v>192</v>
      </c>
    </row>
    <row r="40" spans="2:16" x14ac:dyDescent="0.25">
      <c r="B40" s="257">
        <v>30</v>
      </c>
      <c r="C40" s="77" t="s">
        <v>1358</v>
      </c>
      <c r="D40" s="77" t="s">
        <v>130</v>
      </c>
      <c r="E40" s="77" t="s">
        <v>1360</v>
      </c>
      <c r="F40" s="77" t="s">
        <v>190</v>
      </c>
      <c r="G40" s="257">
        <v>89</v>
      </c>
      <c r="H40" s="77" t="s">
        <v>308</v>
      </c>
      <c r="I40" s="77" t="s">
        <v>210</v>
      </c>
      <c r="J40" s="77" t="s">
        <v>1543</v>
      </c>
      <c r="K40" s="101">
        <v>3</v>
      </c>
      <c r="L40" s="327">
        <v>12</v>
      </c>
      <c r="M40" s="327">
        <v>14</v>
      </c>
      <c r="N40" s="75" t="s">
        <v>268</v>
      </c>
      <c r="O40" s="75" t="s">
        <v>1408</v>
      </c>
      <c r="P40" s="75" t="s">
        <v>283</v>
      </c>
    </row>
    <row r="41" spans="2:16" x14ac:dyDescent="0.25">
      <c r="B41" s="257">
        <v>31</v>
      </c>
      <c r="C41" s="77" t="s">
        <v>263</v>
      </c>
      <c r="D41" s="77" t="s">
        <v>130</v>
      </c>
      <c r="E41" s="77" t="s">
        <v>1362</v>
      </c>
      <c r="F41" s="77" t="s">
        <v>190</v>
      </c>
      <c r="G41" s="257">
        <v>67</v>
      </c>
      <c r="H41" s="77" t="s">
        <v>210</v>
      </c>
      <c r="I41" s="77" t="s">
        <v>210</v>
      </c>
      <c r="J41" s="77" t="s">
        <v>1544</v>
      </c>
      <c r="K41" s="101">
        <v>2</v>
      </c>
      <c r="L41" s="327">
        <v>58</v>
      </c>
      <c r="M41" s="327">
        <v>2</v>
      </c>
      <c r="N41" s="75" t="s">
        <v>304</v>
      </c>
      <c r="O41" s="75" t="s">
        <v>1409</v>
      </c>
      <c r="P41" s="75" t="s">
        <v>235</v>
      </c>
    </row>
    <row r="42" spans="2:16" x14ac:dyDescent="0.25">
      <c r="B42" s="257">
        <v>32</v>
      </c>
      <c r="C42" s="77" t="s">
        <v>1363</v>
      </c>
      <c r="D42" s="77" t="s">
        <v>130</v>
      </c>
      <c r="E42" s="77" t="s">
        <v>1361</v>
      </c>
      <c r="F42" s="77" t="s">
        <v>188</v>
      </c>
      <c r="G42" s="257">
        <v>85</v>
      </c>
      <c r="H42" s="77" t="s">
        <v>210</v>
      </c>
      <c r="I42" s="77" t="s">
        <v>219</v>
      </c>
      <c r="J42" s="77" t="s">
        <v>1545</v>
      </c>
      <c r="K42" s="101">
        <v>3</v>
      </c>
      <c r="L42" s="327">
        <v>9</v>
      </c>
      <c r="M42" s="327">
        <v>3</v>
      </c>
      <c r="N42" s="75" t="s">
        <v>234</v>
      </c>
      <c r="O42" s="75" t="s">
        <v>1410</v>
      </c>
      <c r="P42" s="75" t="s">
        <v>235</v>
      </c>
    </row>
    <row r="43" spans="2:16" x14ac:dyDescent="0.25">
      <c r="B43" s="257">
        <v>33</v>
      </c>
      <c r="C43" s="77" t="s">
        <v>1363</v>
      </c>
      <c r="D43" s="77" t="s">
        <v>130</v>
      </c>
      <c r="E43" s="77" t="s">
        <v>1357</v>
      </c>
      <c r="F43" s="77" t="s">
        <v>188</v>
      </c>
      <c r="G43" s="257">
        <v>38</v>
      </c>
      <c r="H43" s="77" t="s">
        <v>210</v>
      </c>
      <c r="I43" s="77" t="s">
        <v>210</v>
      </c>
      <c r="J43" s="77" t="s">
        <v>1546</v>
      </c>
      <c r="K43" s="101">
        <v>1</v>
      </c>
      <c r="L43" s="327">
        <v>50</v>
      </c>
      <c r="M43" s="327">
        <v>45</v>
      </c>
      <c r="N43" s="75" t="s">
        <v>280</v>
      </c>
      <c r="O43" s="75" t="s">
        <v>1459</v>
      </c>
      <c r="P43" s="75" t="s">
        <v>1222</v>
      </c>
    </row>
    <row r="44" spans="2:16" x14ac:dyDescent="0.25">
      <c r="B44" s="257">
        <v>34</v>
      </c>
      <c r="C44" s="77" t="s">
        <v>1361</v>
      </c>
      <c r="D44" s="77" t="s">
        <v>130</v>
      </c>
      <c r="E44" s="77" t="s">
        <v>263</v>
      </c>
      <c r="F44" s="77" t="s">
        <v>188</v>
      </c>
      <c r="G44" s="257">
        <v>49</v>
      </c>
      <c r="H44" s="77" t="s">
        <v>210</v>
      </c>
      <c r="I44" s="77" t="s">
        <v>464</v>
      </c>
      <c r="J44" s="77" t="s">
        <v>1547</v>
      </c>
      <c r="K44" s="101">
        <v>2</v>
      </c>
      <c r="L44" s="327">
        <v>20</v>
      </c>
      <c r="M44" s="327">
        <v>7</v>
      </c>
      <c r="N44" s="75" t="s">
        <v>386</v>
      </c>
      <c r="O44" s="75" t="s">
        <v>1458</v>
      </c>
      <c r="P44" s="75" t="s">
        <v>1377</v>
      </c>
    </row>
    <row r="45" spans="2:16" x14ac:dyDescent="0.25">
      <c r="B45" s="257">
        <v>35</v>
      </c>
      <c r="C45" s="77" t="s">
        <v>1362</v>
      </c>
      <c r="D45" s="77" t="s">
        <v>130</v>
      </c>
      <c r="E45" s="77" t="s">
        <v>1358</v>
      </c>
      <c r="F45" s="77" t="s">
        <v>184</v>
      </c>
      <c r="G45" s="257">
        <v>110</v>
      </c>
      <c r="H45" s="77" t="s">
        <v>210</v>
      </c>
      <c r="I45" s="77" t="s">
        <v>439</v>
      </c>
      <c r="J45" s="77" t="s">
        <v>1548</v>
      </c>
      <c r="K45" s="101">
        <v>2</v>
      </c>
      <c r="L45" s="327">
        <v>53</v>
      </c>
      <c r="M45" s="327">
        <v>39</v>
      </c>
      <c r="N45" s="75" t="s">
        <v>465</v>
      </c>
      <c r="O45" s="75" t="s">
        <v>1411</v>
      </c>
      <c r="P45" s="75" t="s">
        <v>1380</v>
      </c>
    </row>
    <row r="46" spans="2:16" x14ac:dyDescent="0.25">
      <c r="B46" s="257">
        <v>36</v>
      </c>
      <c r="C46" s="77" t="s">
        <v>1360</v>
      </c>
      <c r="D46" s="77" t="s">
        <v>130</v>
      </c>
      <c r="E46" s="77" t="s">
        <v>1359</v>
      </c>
      <c r="F46" s="77" t="s">
        <v>188</v>
      </c>
      <c r="G46" s="257">
        <v>40</v>
      </c>
      <c r="H46" s="77" t="s">
        <v>220</v>
      </c>
      <c r="I46" s="77" t="s">
        <v>210</v>
      </c>
      <c r="J46" s="77" t="s">
        <v>1549</v>
      </c>
      <c r="K46" s="101">
        <v>2</v>
      </c>
      <c r="L46" s="327">
        <v>0</v>
      </c>
      <c r="M46" s="327">
        <v>5</v>
      </c>
      <c r="N46" s="75" t="s">
        <v>494</v>
      </c>
      <c r="O46" s="75" t="s">
        <v>1412</v>
      </c>
      <c r="P46" s="75" t="s">
        <v>1309</v>
      </c>
    </row>
    <row r="47" spans="2:16" x14ac:dyDescent="0.25">
      <c r="B47" s="257">
        <v>37</v>
      </c>
      <c r="C47" s="77" t="s">
        <v>1357</v>
      </c>
      <c r="D47" s="77" t="s">
        <v>6</v>
      </c>
      <c r="E47" s="77" t="s">
        <v>1360</v>
      </c>
      <c r="F47" s="77" t="s">
        <v>186</v>
      </c>
      <c r="G47" s="257">
        <v>58</v>
      </c>
      <c r="H47" s="77" t="s">
        <v>375</v>
      </c>
      <c r="I47" s="77" t="s">
        <v>1413</v>
      </c>
      <c r="J47" s="77" t="s">
        <v>1550</v>
      </c>
      <c r="K47" s="101">
        <v>2</v>
      </c>
      <c r="L47" s="327">
        <v>28</v>
      </c>
      <c r="M47" s="327">
        <v>43</v>
      </c>
      <c r="N47" s="75" t="s">
        <v>224</v>
      </c>
      <c r="O47" s="75" t="s">
        <v>1414</v>
      </c>
      <c r="P47" s="75" t="s">
        <v>571</v>
      </c>
    </row>
    <row r="48" spans="2:16" x14ac:dyDescent="0.25">
      <c r="B48" s="257">
        <v>38</v>
      </c>
      <c r="C48" s="77" t="s">
        <v>1359</v>
      </c>
      <c r="D48" s="77" t="s">
        <v>130</v>
      </c>
      <c r="E48" s="77" t="s">
        <v>1362</v>
      </c>
      <c r="F48" s="77" t="s">
        <v>188</v>
      </c>
      <c r="G48" s="257">
        <v>52</v>
      </c>
      <c r="H48" s="77" t="s">
        <v>210</v>
      </c>
      <c r="I48" s="77" t="s">
        <v>210</v>
      </c>
      <c r="J48" s="77" t="s">
        <v>1551</v>
      </c>
      <c r="K48" s="101">
        <v>2</v>
      </c>
      <c r="L48" s="327">
        <v>117</v>
      </c>
      <c r="M48" s="327">
        <v>11</v>
      </c>
      <c r="N48" s="75" t="s">
        <v>437</v>
      </c>
      <c r="O48" s="75" t="s">
        <v>1415</v>
      </c>
      <c r="P48" s="75" t="s">
        <v>447</v>
      </c>
    </row>
    <row r="49" spans="2:16" x14ac:dyDescent="0.25">
      <c r="B49" s="257">
        <v>39</v>
      </c>
      <c r="C49" s="77" t="s">
        <v>1358</v>
      </c>
      <c r="D49" s="77" t="s">
        <v>6</v>
      </c>
      <c r="E49" s="77" t="s">
        <v>1361</v>
      </c>
      <c r="F49" s="77" t="s">
        <v>186</v>
      </c>
      <c r="G49" s="257">
        <v>81</v>
      </c>
      <c r="H49" s="77" t="s">
        <v>1416</v>
      </c>
      <c r="I49" s="77" t="s">
        <v>1417</v>
      </c>
      <c r="J49" s="77" t="s">
        <v>1552</v>
      </c>
      <c r="K49" s="101">
        <v>3</v>
      </c>
      <c r="L49" s="327">
        <v>7</v>
      </c>
      <c r="M49" s="327">
        <v>35</v>
      </c>
      <c r="N49" s="75" t="s">
        <v>127</v>
      </c>
      <c r="O49" s="75" t="s">
        <v>1418</v>
      </c>
      <c r="P49" s="75" t="s">
        <v>192</v>
      </c>
    </row>
    <row r="50" spans="2:16" x14ac:dyDescent="0.25">
      <c r="B50" s="257">
        <v>40</v>
      </c>
      <c r="C50" s="77" t="s">
        <v>263</v>
      </c>
      <c r="D50" s="77" t="s">
        <v>130</v>
      </c>
      <c r="E50" s="77" t="s">
        <v>1363</v>
      </c>
      <c r="F50" s="77" t="s">
        <v>197</v>
      </c>
      <c r="G50" s="257">
        <v>148</v>
      </c>
      <c r="H50" s="77" t="s">
        <v>1419</v>
      </c>
      <c r="I50" s="77" t="s">
        <v>210</v>
      </c>
      <c r="J50" s="77" t="s">
        <v>1553</v>
      </c>
      <c r="K50" s="101">
        <v>3</v>
      </c>
      <c r="L50" s="327">
        <v>23</v>
      </c>
      <c r="M50" s="327">
        <v>3</v>
      </c>
      <c r="N50" s="75" t="s">
        <v>14</v>
      </c>
      <c r="O50" s="75" t="s">
        <v>1457</v>
      </c>
      <c r="P50" s="75" t="s">
        <v>1384</v>
      </c>
    </row>
    <row r="51" spans="2:16" x14ac:dyDescent="0.25">
      <c r="B51" s="257">
        <v>41</v>
      </c>
      <c r="C51" s="77" t="s">
        <v>263</v>
      </c>
      <c r="D51" s="77" t="s">
        <v>130</v>
      </c>
      <c r="E51" s="77" t="s">
        <v>1357</v>
      </c>
      <c r="F51" s="77" t="s">
        <v>188</v>
      </c>
      <c r="G51" s="257">
        <v>179</v>
      </c>
      <c r="H51" s="77" t="s">
        <v>210</v>
      </c>
      <c r="I51" s="77" t="s">
        <v>210</v>
      </c>
      <c r="J51" s="77" t="s">
        <v>1554</v>
      </c>
      <c r="K51" s="101">
        <v>3</v>
      </c>
      <c r="L51" s="327">
        <v>26</v>
      </c>
      <c r="M51" s="327">
        <v>59</v>
      </c>
      <c r="N51" s="75" t="s">
        <v>453</v>
      </c>
      <c r="O51" s="75" t="s">
        <v>1420</v>
      </c>
      <c r="P51" s="75" t="s">
        <v>454</v>
      </c>
    </row>
    <row r="52" spans="2:16" x14ac:dyDescent="0.25">
      <c r="B52" s="257">
        <v>42</v>
      </c>
      <c r="C52" s="77" t="s">
        <v>1363</v>
      </c>
      <c r="D52" s="77" t="s">
        <v>7</v>
      </c>
      <c r="E52" s="77" t="s">
        <v>1358</v>
      </c>
      <c r="F52" s="77" t="s">
        <v>186</v>
      </c>
      <c r="G52" s="257">
        <v>71</v>
      </c>
      <c r="H52" s="77" t="s">
        <v>1421</v>
      </c>
      <c r="I52" s="77" t="s">
        <v>1422</v>
      </c>
      <c r="J52" s="77" t="s">
        <v>1555</v>
      </c>
      <c r="K52" s="101">
        <v>3</v>
      </c>
      <c r="L52" s="327">
        <v>36</v>
      </c>
      <c r="M52" s="327">
        <v>56</v>
      </c>
      <c r="N52" s="75" t="s">
        <v>1386</v>
      </c>
      <c r="O52" s="75" t="s">
        <v>1423</v>
      </c>
      <c r="P52" s="75" t="s">
        <v>1387</v>
      </c>
    </row>
    <row r="53" spans="2:16" x14ac:dyDescent="0.25">
      <c r="B53" s="257">
        <v>43</v>
      </c>
      <c r="C53" s="77" t="s">
        <v>1361</v>
      </c>
      <c r="D53" s="77" t="s">
        <v>130</v>
      </c>
      <c r="E53" s="77" t="s">
        <v>1359</v>
      </c>
      <c r="F53" s="77" t="s">
        <v>190</v>
      </c>
      <c r="G53" s="257">
        <v>134</v>
      </c>
      <c r="H53" s="77" t="s">
        <v>267</v>
      </c>
      <c r="I53" s="77" t="s">
        <v>210</v>
      </c>
      <c r="J53" s="77" t="s">
        <v>1556</v>
      </c>
      <c r="K53" s="101">
        <v>3</v>
      </c>
      <c r="L53" s="327">
        <v>24</v>
      </c>
      <c r="M53" s="327">
        <v>26</v>
      </c>
      <c r="N53" s="75" t="s">
        <v>354</v>
      </c>
      <c r="O53" s="75" t="s">
        <v>1424</v>
      </c>
      <c r="P53" s="75" t="s">
        <v>193</v>
      </c>
    </row>
    <row r="54" spans="2:16" x14ac:dyDescent="0.25">
      <c r="B54" s="257">
        <v>44</v>
      </c>
      <c r="C54" s="77" t="s">
        <v>1362</v>
      </c>
      <c r="D54" s="77" t="s">
        <v>130</v>
      </c>
      <c r="E54" s="77" t="s">
        <v>1360</v>
      </c>
      <c r="F54" s="77" t="s">
        <v>190</v>
      </c>
      <c r="G54" s="257">
        <v>60</v>
      </c>
      <c r="H54" s="77" t="s">
        <v>210</v>
      </c>
      <c r="I54" s="77" t="s">
        <v>210</v>
      </c>
      <c r="J54" s="77" t="s">
        <v>1557</v>
      </c>
      <c r="K54" s="101">
        <v>2</v>
      </c>
      <c r="L54" s="327">
        <v>34</v>
      </c>
      <c r="M54" s="327">
        <v>51</v>
      </c>
      <c r="N54" s="75" t="s">
        <v>737</v>
      </c>
      <c r="O54" s="75" t="s">
        <v>1425</v>
      </c>
      <c r="P54" s="75" t="s">
        <v>1391</v>
      </c>
    </row>
    <row r="55" spans="2:16" x14ac:dyDescent="0.25">
      <c r="B55" s="257">
        <v>45</v>
      </c>
      <c r="C55" s="77" t="s">
        <v>1357</v>
      </c>
      <c r="D55" s="77" t="s">
        <v>6</v>
      </c>
      <c r="E55" s="77" t="s">
        <v>1362</v>
      </c>
      <c r="F55" s="77" t="s">
        <v>186</v>
      </c>
      <c r="G55" s="257">
        <v>59</v>
      </c>
      <c r="H55" s="77" t="s">
        <v>489</v>
      </c>
      <c r="I55" s="77" t="s">
        <v>396</v>
      </c>
      <c r="J55" s="77" t="s">
        <v>1558</v>
      </c>
      <c r="K55" s="101">
        <v>2</v>
      </c>
      <c r="L55" s="327">
        <v>49</v>
      </c>
      <c r="M55" s="327">
        <v>57</v>
      </c>
      <c r="N55" s="75" t="s">
        <v>731</v>
      </c>
      <c r="O55" s="75" t="s">
        <v>1426</v>
      </c>
      <c r="P55" s="75" t="s">
        <v>1393</v>
      </c>
    </row>
    <row r="56" spans="2:16" x14ac:dyDescent="0.25">
      <c r="B56" s="257">
        <v>46</v>
      </c>
      <c r="C56" s="77" t="s">
        <v>1360</v>
      </c>
      <c r="D56" s="77" t="s">
        <v>130</v>
      </c>
      <c r="E56" s="77" t="s">
        <v>1361</v>
      </c>
      <c r="F56" s="77" t="s">
        <v>184</v>
      </c>
      <c r="G56" s="257">
        <v>106</v>
      </c>
      <c r="H56" s="77" t="s">
        <v>472</v>
      </c>
      <c r="I56" s="77" t="s">
        <v>210</v>
      </c>
      <c r="J56" s="77" t="s">
        <v>1559</v>
      </c>
      <c r="K56" s="101">
        <v>3</v>
      </c>
      <c r="L56" s="327">
        <v>14</v>
      </c>
      <c r="M56" s="327">
        <v>44</v>
      </c>
      <c r="N56" s="75" t="s">
        <v>399</v>
      </c>
      <c r="O56" s="75" t="s">
        <v>1427</v>
      </c>
      <c r="P56" s="75" t="s">
        <v>1194</v>
      </c>
    </row>
    <row r="57" spans="2:16" x14ac:dyDescent="0.25">
      <c r="B57" s="257">
        <v>47</v>
      </c>
      <c r="C57" s="77" t="s">
        <v>1359</v>
      </c>
      <c r="D57" s="77" t="s">
        <v>130</v>
      </c>
      <c r="E57" s="77" t="s">
        <v>1363</v>
      </c>
      <c r="F57" s="77" t="s">
        <v>188</v>
      </c>
      <c r="G57" s="257">
        <v>171</v>
      </c>
      <c r="H57" s="77" t="s">
        <v>210</v>
      </c>
      <c r="I57" s="77" t="s">
        <v>210</v>
      </c>
      <c r="J57" s="77" t="s">
        <v>1560</v>
      </c>
      <c r="K57" s="101">
        <v>3</v>
      </c>
      <c r="L57" s="327">
        <v>26</v>
      </c>
      <c r="M57" s="327">
        <v>26</v>
      </c>
      <c r="N57" s="75" t="s">
        <v>488</v>
      </c>
      <c r="O57" s="75" t="s">
        <v>1456</v>
      </c>
      <c r="P57" s="75" t="s">
        <v>487</v>
      </c>
    </row>
    <row r="58" spans="2:16" x14ac:dyDescent="0.25">
      <c r="B58" s="257">
        <v>48</v>
      </c>
      <c r="C58" s="77" t="s">
        <v>1358</v>
      </c>
      <c r="D58" s="77" t="s">
        <v>130</v>
      </c>
      <c r="E58" s="77" t="s">
        <v>263</v>
      </c>
      <c r="F58" s="77" t="s">
        <v>188</v>
      </c>
      <c r="G58" s="257">
        <v>48</v>
      </c>
      <c r="H58" s="77" t="s">
        <v>223</v>
      </c>
      <c r="I58" s="77" t="s">
        <v>309</v>
      </c>
      <c r="J58" s="77" t="s">
        <v>1561</v>
      </c>
      <c r="K58" s="101">
        <v>2</v>
      </c>
      <c r="L58" s="327">
        <v>28</v>
      </c>
      <c r="M58" s="327">
        <v>3</v>
      </c>
      <c r="N58" s="75" t="s">
        <v>629</v>
      </c>
      <c r="O58" s="75" t="s">
        <v>1428</v>
      </c>
      <c r="P58" s="75" t="s">
        <v>1396</v>
      </c>
    </row>
    <row r="59" spans="2:16" x14ac:dyDescent="0.25">
      <c r="B59" s="257">
        <v>49</v>
      </c>
      <c r="C59" s="77" t="s">
        <v>1358</v>
      </c>
      <c r="D59" s="77" t="s">
        <v>130</v>
      </c>
      <c r="E59" s="77" t="s">
        <v>1357</v>
      </c>
      <c r="F59" s="77" t="s">
        <v>190</v>
      </c>
      <c r="G59" s="257">
        <v>165</v>
      </c>
      <c r="H59" s="77" t="s">
        <v>223</v>
      </c>
      <c r="I59" s="77" t="s">
        <v>210</v>
      </c>
      <c r="J59" s="77" t="s">
        <v>1562</v>
      </c>
      <c r="K59" s="101">
        <v>3</v>
      </c>
      <c r="L59" s="327">
        <v>25</v>
      </c>
      <c r="M59" s="327">
        <v>39</v>
      </c>
      <c r="N59" s="75" t="s">
        <v>90</v>
      </c>
      <c r="O59" s="75" t="s">
        <v>1429</v>
      </c>
      <c r="P59" s="75" t="s">
        <v>272</v>
      </c>
    </row>
    <row r="60" spans="2:16" x14ac:dyDescent="0.25">
      <c r="B60" s="257">
        <v>50</v>
      </c>
      <c r="C60" s="77" t="s">
        <v>263</v>
      </c>
      <c r="D60" s="77" t="s">
        <v>130</v>
      </c>
      <c r="E60" s="77" t="s">
        <v>1359</v>
      </c>
      <c r="F60" s="77" t="s">
        <v>188</v>
      </c>
      <c r="G60" s="257">
        <v>45</v>
      </c>
      <c r="H60" s="77" t="s">
        <v>267</v>
      </c>
      <c r="I60" s="77" t="s">
        <v>210</v>
      </c>
      <c r="J60" s="77" t="s">
        <v>1563</v>
      </c>
      <c r="K60" s="101">
        <v>2</v>
      </c>
      <c r="L60" s="327">
        <v>26</v>
      </c>
      <c r="M60" s="327">
        <v>3</v>
      </c>
      <c r="N60" s="75" t="s">
        <v>383</v>
      </c>
      <c r="O60" s="75" t="s">
        <v>1455</v>
      </c>
      <c r="P60" s="75" t="s">
        <v>1399</v>
      </c>
    </row>
    <row r="61" spans="2:16" x14ac:dyDescent="0.25">
      <c r="B61" s="257">
        <v>51</v>
      </c>
      <c r="C61" s="77" t="s">
        <v>1363</v>
      </c>
      <c r="D61" s="77" t="s">
        <v>7</v>
      </c>
      <c r="E61" s="77" t="s">
        <v>1360</v>
      </c>
      <c r="F61" s="77" t="s">
        <v>186</v>
      </c>
      <c r="G61" s="257">
        <v>68</v>
      </c>
      <c r="H61" s="77" t="s">
        <v>1430</v>
      </c>
      <c r="I61" s="77" t="s">
        <v>1431</v>
      </c>
      <c r="J61" s="77" t="s">
        <v>1564</v>
      </c>
      <c r="K61" s="101">
        <v>2</v>
      </c>
      <c r="L61" s="327">
        <v>57</v>
      </c>
      <c r="M61" s="327">
        <v>26</v>
      </c>
      <c r="N61" s="75" t="s">
        <v>406</v>
      </c>
      <c r="O61" s="75" t="s">
        <v>1432</v>
      </c>
      <c r="P61" s="75" t="s">
        <v>407</v>
      </c>
    </row>
    <row r="62" spans="2:16" x14ac:dyDescent="0.25">
      <c r="B62" s="257">
        <v>52</v>
      </c>
      <c r="C62" s="77" t="s">
        <v>1361</v>
      </c>
      <c r="D62" s="77" t="s">
        <v>6</v>
      </c>
      <c r="E62" s="77" t="s">
        <v>1362</v>
      </c>
      <c r="F62" s="77" t="s">
        <v>186</v>
      </c>
      <c r="G62" s="257">
        <v>79</v>
      </c>
      <c r="H62" s="77" t="s">
        <v>1433</v>
      </c>
      <c r="I62" s="77" t="s">
        <v>378</v>
      </c>
      <c r="J62" s="77" t="s">
        <v>1565</v>
      </c>
      <c r="K62" s="101">
        <v>3</v>
      </c>
      <c r="L62" s="327">
        <v>2</v>
      </c>
      <c r="M62" s="327">
        <v>57</v>
      </c>
      <c r="N62" s="75" t="s">
        <v>847</v>
      </c>
      <c r="O62" s="75" t="s">
        <v>1434</v>
      </c>
      <c r="P62" s="75" t="s">
        <v>1403</v>
      </c>
    </row>
    <row r="63" spans="2:16" x14ac:dyDescent="0.25">
      <c r="B63" s="257">
        <v>53</v>
      </c>
      <c r="C63" s="77" t="s">
        <v>1357</v>
      </c>
      <c r="D63" s="77" t="s">
        <v>6</v>
      </c>
      <c r="E63" s="77" t="s">
        <v>1361</v>
      </c>
      <c r="F63" s="77" t="s">
        <v>186</v>
      </c>
      <c r="G63" s="257">
        <v>55</v>
      </c>
      <c r="H63" s="77" t="s">
        <v>366</v>
      </c>
      <c r="I63" s="77" t="s">
        <v>1435</v>
      </c>
      <c r="J63" s="77" t="s">
        <v>1566</v>
      </c>
      <c r="K63" s="101">
        <v>2</v>
      </c>
      <c r="L63" s="327">
        <v>34</v>
      </c>
      <c r="M63" s="327">
        <v>20</v>
      </c>
      <c r="N63" s="75" t="s">
        <v>356</v>
      </c>
      <c r="O63" s="75" t="s">
        <v>1436</v>
      </c>
      <c r="P63" s="75" t="s">
        <v>654</v>
      </c>
    </row>
    <row r="64" spans="2:16" x14ac:dyDescent="0.25">
      <c r="B64" s="257">
        <v>54</v>
      </c>
      <c r="C64" s="77" t="s">
        <v>1362</v>
      </c>
      <c r="D64" s="77" t="s">
        <v>130</v>
      </c>
      <c r="E64" s="77" t="s">
        <v>1363</v>
      </c>
      <c r="F64" s="77" t="s">
        <v>184</v>
      </c>
      <c r="G64" s="257">
        <v>50</v>
      </c>
      <c r="H64" s="77" t="s">
        <v>210</v>
      </c>
      <c r="I64" s="77" t="s">
        <v>210</v>
      </c>
      <c r="J64" s="77" t="s">
        <v>1567</v>
      </c>
      <c r="K64" s="101">
        <v>2</v>
      </c>
      <c r="L64" s="327">
        <v>29</v>
      </c>
      <c r="M64" s="327">
        <v>43</v>
      </c>
      <c r="N64" s="75" t="s">
        <v>437</v>
      </c>
      <c r="O64" s="75" t="s">
        <v>1437</v>
      </c>
      <c r="P64" s="75" t="s">
        <v>438</v>
      </c>
    </row>
    <row r="65" spans="2:16" x14ac:dyDescent="0.25">
      <c r="B65" s="257">
        <v>55</v>
      </c>
      <c r="C65" s="77" t="s">
        <v>1360</v>
      </c>
      <c r="D65" s="77" t="s">
        <v>130</v>
      </c>
      <c r="E65" s="77" t="s">
        <v>263</v>
      </c>
      <c r="F65" s="77" t="s">
        <v>184</v>
      </c>
      <c r="G65" s="257">
        <v>51</v>
      </c>
      <c r="H65" s="77" t="s">
        <v>210</v>
      </c>
      <c r="I65" s="77" t="s">
        <v>223</v>
      </c>
      <c r="J65" s="77" t="s">
        <v>1568</v>
      </c>
      <c r="K65" s="101">
        <v>2</v>
      </c>
      <c r="L65" s="327">
        <v>28</v>
      </c>
      <c r="M65" s="327">
        <v>56</v>
      </c>
      <c r="N65" s="75" t="s">
        <v>383</v>
      </c>
      <c r="O65" s="75" t="s">
        <v>1438</v>
      </c>
      <c r="P65" s="75" t="s">
        <v>1399</v>
      </c>
    </row>
    <row r="66" spans="2:16" x14ac:dyDescent="0.25">
      <c r="B66" s="257">
        <v>56</v>
      </c>
      <c r="C66" s="77" t="s">
        <v>1359</v>
      </c>
      <c r="D66" s="77" t="s">
        <v>130</v>
      </c>
      <c r="E66" s="77" t="s">
        <v>1358</v>
      </c>
      <c r="F66" s="77" t="s">
        <v>190</v>
      </c>
      <c r="G66" s="257">
        <v>130</v>
      </c>
      <c r="H66" s="77" t="s">
        <v>210</v>
      </c>
      <c r="I66" s="77" t="s">
        <v>219</v>
      </c>
      <c r="J66" s="77" t="s">
        <v>1569</v>
      </c>
      <c r="K66" s="101">
        <v>3</v>
      </c>
      <c r="L66" s="327">
        <v>20</v>
      </c>
      <c r="M66" s="327">
        <v>0</v>
      </c>
      <c r="N66" s="75" t="s">
        <v>304</v>
      </c>
      <c r="O66" s="75" t="s">
        <v>1439</v>
      </c>
      <c r="P66" s="75" t="s">
        <v>235</v>
      </c>
    </row>
    <row r="67" spans="2:16" x14ac:dyDescent="0.25">
      <c r="B67" s="257">
        <v>57</v>
      </c>
      <c r="C67" s="77" t="s">
        <v>1359</v>
      </c>
      <c r="D67" s="77" t="s">
        <v>7</v>
      </c>
      <c r="E67" s="77" t="s">
        <v>1357</v>
      </c>
      <c r="F67" s="77" t="s">
        <v>186</v>
      </c>
      <c r="G67" s="257">
        <v>91</v>
      </c>
      <c r="H67" s="77" t="s">
        <v>463</v>
      </c>
      <c r="I67" s="77" t="s">
        <v>1440</v>
      </c>
      <c r="J67" s="77" t="s">
        <v>474</v>
      </c>
      <c r="K67" s="101">
        <v>3</v>
      </c>
      <c r="L67" s="327">
        <v>11</v>
      </c>
      <c r="M67" s="327">
        <v>52</v>
      </c>
      <c r="N67" s="75" t="s">
        <v>216</v>
      </c>
      <c r="O67" s="75" t="s">
        <v>1454</v>
      </c>
      <c r="P67" s="75" t="s">
        <v>217</v>
      </c>
    </row>
    <row r="68" spans="2:16" x14ac:dyDescent="0.25">
      <c r="B68" s="257">
        <v>58</v>
      </c>
      <c r="C68" s="77" t="s">
        <v>1360</v>
      </c>
      <c r="D68" s="77" t="s">
        <v>130</v>
      </c>
      <c r="E68" s="77" t="s">
        <v>1358</v>
      </c>
      <c r="F68" s="77" t="s">
        <v>188</v>
      </c>
      <c r="G68" s="257">
        <v>75</v>
      </c>
      <c r="H68" s="77" t="s">
        <v>210</v>
      </c>
      <c r="I68" s="77" t="s">
        <v>219</v>
      </c>
      <c r="J68" s="77" t="s">
        <v>1570</v>
      </c>
      <c r="K68" s="101">
        <v>3</v>
      </c>
      <c r="L68" s="327">
        <v>7</v>
      </c>
      <c r="M68" s="327">
        <v>23</v>
      </c>
      <c r="N68" s="75" t="s">
        <v>234</v>
      </c>
      <c r="O68" s="75" t="s">
        <v>1441</v>
      </c>
      <c r="P68" s="75" t="s">
        <v>235</v>
      </c>
    </row>
    <row r="69" spans="2:16" x14ac:dyDescent="0.25">
      <c r="B69" s="257">
        <v>59</v>
      </c>
      <c r="C69" s="77" t="s">
        <v>1362</v>
      </c>
      <c r="D69" s="77" t="s">
        <v>130</v>
      </c>
      <c r="E69" s="77" t="s">
        <v>263</v>
      </c>
      <c r="F69" s="77" t="s">
        <v>184</v>
      </c>
      <c r="G69" s="257">
        <v>44</v>
      </c>
      <c r="H69" s="77" t="s">
        <v>210</v>
      </c>
      <c r="I69" s="77" t="s">
        <v>1014</v>
      </c>
      <c r="J69" s="77" t="s">
        <v>1571</v>
      </c>
      <c r="K69" s="101">
        <v>2</v>
      </c>
      <c r="L69" s="327">
        <v>12</v>
      </c>
      <c r="M69" s="327">
        <v>7</v>
      </c>
      <c r="N69" s="75" t="s">
        <v>718</v>
      </c>
      <c r="O69" s="75" t="s">
        <v>1453</v>
      </c>
      <c r="P69" s="75" t="s">
        <v>213</v>
      </c>
    </row>
    <row r="70" spans="2:16" x14ac:dyDescent="0.25">
      <c r="B70" s="257">
        <v>60</v>
      </c>
      <c r="C70" s="77" t="s">
        <v>1361</v>
      </c>
      <c r="D70" s="77" t="s">
        <v>6</v>
      </c>
      <c r="E70" s="77" t="s">
        <v>1363</v>
      </c>
      <c r="F70" s="77" t="s">
        <v>186</v>
      </c>
      <c r="G70" s="257">
        <v>74</v>
      </c>
      <c r="H70" s="77" t="s">
        <v>1442</v>
      </c>
      <c r="I70" s="77" t="s">
        <v>1443</v>
      </c>
      <c r="J70" s="77" t="s">
        <v>1572</v>
      </c>
      <c r="K70" s="101">
        <v>3</v>
      </c>
      <c r="L70" s="327">
        <v>5</v>
      </c>
      <c r="M70" s="327">
        <v>50</v>
      </c>
      <c r="N70" s="75" t="s">
        <v>360</v>
      </c>
      <c r="O70" s="75" t="s">
        <v>1444</v>
      </c>
      <c r="P70" s="75" t="s">
        <v>361</v>
      </c>
    </row>
    <row r="71" spans="2:16" x14ac:dyDescent="0.25">
      <c r="B71" s="257">
        <v>61</v>
      </c>
      <c r="C71" s="77" t="s">
        <v>1357</v>
      </c>
      <c r="D71" s="77" t="s">
        <v>6</v>
      </c>
      <c r="E71" s="77" t="s">
        <v>1363</v>
      </c>
      <c r="F71" s="77" t="s">
        <v>186</v>
      </c>
      <c r="G71" s="257">
        <v>77</v>
      </c>
      <c r="H71" s="77" t="s">
        <v>1445</v>
      </c>
      <c r="I71" s="77" t="s">
        <v>1446</v>
      </c>
      <c r="J71" s="77" t="s">
        <v>1573</v>
      </c>
      <c r="K71" s="101">
        <v>3</v>
      </c>
      <c r="L71" s="327">
        <v>4</v>
      </c>
      <c r="M71" s="327">
        <v>7</v>
      </c>
      <c r="N71" s="75" t="s">
        <v>289</v>
      </c>
      <c r="O71" s="75" t="s">
        <v>1447</v>
      </c>
      <c r="P71" s="75" t="s">
        <v>193</v>
      </c>
    </row>
    <row r="72" spans="2:16" x14ac:dyDescent="0.25">
      <c r="B72" s="257">
        <v>62</v>
      </c>
      <c r="C72" s="77" t="s">
        <v>263</v>
      </c>
      <c r="D72" s="77" t="s">
        <v>130</v>
      </c>
      <c r="E72" s="77" t="s">
        <v>1361</v>
      </c>
      <c r="F72" s="77" t="s">
        <v>190</v>
      </c>
      <c r="G72" s="257">
        <v>171</v>
      </c>
      <c r="H72" s="77" t="s">
        <v>210</v>
      </c>
      <c r="I72" s="77" t="s">
        <v>210</v>
      </c>
      <c r="J72" s="77" t="s">
        <v>1574</v>
      </c>
      <c r="K72" s="101">
        <v>3</v>
      </c>
      <c r="L72" s="327">
        <v>26</v>
      </c>
      <c r="M72" s="327">
        <v>44</v>
      </c>
      <c r="N72" s="75" t="s">
        <v>380</v>
      </c>
      <c r="O72" s="75" t="s">
        <v>1448</v>
      </c>
      <c r="P72" s="75" t="s">
        <v>498</v>
      </c>
    </row>
    <row r="73" spans="2:16" x14ac:dyDescent="0.25">
      <c r="B73" s="257">
        <v>63</v>
      </c>
      <c r="C73" s="77" t="s">
        <v>1358</v>
      </c>
      <c r="D73" s="77" t="s">
        <v>130</v>
      </c>
      <c r="E73" s="77" t="s">
        <v>1362</v>
      </c>
      <c r="F73" s="77" t="s">
        <v>188</v>
      </c>
      <c r="G73" s="257">
        <v>163</v>
      </c>
      <c r="H73" s="77" t="s">
        <v>223</v>
      </c>
      <c r="I73" s="77" t="s">
        <v>210</v>
      </c>
      <c r="J73" s="77" t="s">
        <v>1575</v>
      </c>
      <c r="K73" s="101">
        <v>3</v>
      </c>
      <c r="L73" s="327">
        <v>20</v>
      </c>
      <c r="M73" s="327">
        <v>4</v>
      </c>
      <c r="N73" s="75" t="s">
        <v>1449</v>
      </c>
      <c r="O73" s="75" t="s">
        <v>1450</v>
      </c>
      <c r="P73" s="75" t="s">
        <v>1451</v>
      </c>
    </row>
    <row r="74" spans="2:16" x14ac:dyDescent="0.25">
      <c r="B74" s="257">
        <v>64</v>
      </c>
      <c r="C74" s="77" t="s">
        <v>1359</v>
      </c>
      <c r="D74" s="77" t="s">
        <v>130</v>
      </c>
      <c r="E74" s="77" t="s">
        <v>1360</v>
      </c>
      <c r="F74" s="77" t="s">
        <v>190</v>
      </c>
      <c r="G74" s="257">
        <v>58</v>
      </c>
      <c r="H74" s="77" t="s">
        <v>210</v>
      </c>
      <c r="I74" s="77" t="s">
        <v>210</v>
      </c>
      <c r="J74" s="77" t="s">
        <v>1576</v>
      </c>
      <c r="K74" s="101">
        <v>2</v>
      </c>
      <c r="L74" s="327">
        <v>40</v>
      </c>
      <c r="M74" s="327">
        <v>34</v>
      </c>
      <c r="N74" s="75" t="s">
        <v>284</v>
      </c>
      <c r="O74" s="75" t="s">
        <v>1452</v>
      </c>
      <c r="P74" s="75" t="s">
        <v>285</v>
      </c>
    </row>
    <row r="75" spans="2:16" x14ac:dyDescent="0.25">
      <c r="B75" s="257">
        <v>65</v>
      </c>
      <c r="C75" s="77" t="s">
        <v>1360</v>
      </c>
      <c r="D75" s="77" t="s">
        <v>130</v>
      </c>
      <c r="E75" s="77" t="s">
        <v>1357</v>
      </c>
      <c r="F75" s="77" t="s">
        <v>188</v>
      </c>
      <c r="G75" s="257">
        <v>54</v>
      </c>
      <c r="H75" s="77" t="s">
        <v>309</v>
      </c>
      <c r="I75" s="77" t="s">
        <v>210</v>
      </c>
      <c r="J75" s="77" t="s">
        <v>1577</v>
      </c>
      <c r="K75" s="101">
        <v>2</v>
      </c>
      <c r="L75" s="327">
        <v>22</v>
      </c>
      <c r="M75" s="327">
        <v>0</v>
      </c>
      <c r="N75" s="75" t="s">
        <v>559</v>
      </c>
      <c r="O75" s="75" t="s">
        <v>1578</v>
      </c>
      <c r="P75" s="75" t="s">
        <v>1579</v>
      </c>
    </row>
    <row r="76" spans="2:16" x14ac:dyDescent="0.25">
      <c r="B76" s="257">
        <v>66</v>
      </c>
      <c r="C76" s="77" t="s">
        <v>1362</v>
      </c>
      <c r="D76" s="77" t="s">
        <v>130</v>
      </c>
      <c r="E76" s="77" t="s">
        <v>1359</v>
      </c>
      <c r="F76" s="77" t="s">
        <v>188</v>
      </c>
      <c r="G76" s="257">
        <v>47</v>
      </c>
      <c r="H76" s="77" t="s">
        <v>210</v>
      </c>
      <c r="I76" s="77" t="s">
        <v>210</v>
      </c>
      <c r="J76" s="77" t="s">
        <v>1580</v>
      </c>
      <c r="K76" s="101">
        <v>2</v>
      </c>
      <c r="L76" s="327">
        <v>30</v>
      </c>
      <c r="M76" s="327">
        <v>0</v>
      </c>
      <c r="N76" s="75" t="s">
        <v>17</v>
      </c>
      <c r="O76" s="75" t="s">
        <v>1581</v>
      </c>
      <c r="P76" s="75" t="s">
        <v>194</v>
      </c>
    </row>
    <row r="77" spans="2:16" x14ac:dyDescent="0.25">
      <c r="B77" s="257">
        <v>67</v>
      </c>
      <c r="C77" s="77" t="s">
        <v>1361</v>
      </c>
      <c r="D77" s="77" t="s">
        <v>130</v>
      </c>
      <c r="E77" s="77" t="s">
        <v>1358</v>
      </c>
      <c r="F77" s="77" t="s">
        <v>188</v>
      </c>
      <c r="G77" s="257">
        <v>71</v>
      </c>
      <c r="H77" s="77" t="s">
        <v>220</v>
      </c>
      <c r="I77" s="77" t="s">
        <v>223</v>
      </c>
      <c r="J77" s="77" t="s">
        <v>1582</v>
      </c>
      <c r="K77" s="101">
        <v>3</v>
      </c>
      <c r="L77" s="327">
        <v>1</v>
      </c>
      <c r="M77" s="327">
        <v>16</v>
      </c>
      <c r="N77" s="75" t="s">
        <v>224</v>
      </c>
      <c r="O77" s="75" t="s">
        <v>1583</v>
      </c>
      <c r="P77" s="75" t="s">
        <v>571</v>
      </c>
    </row>
    <row r="78" spans="2:16" x14ac:dyDescent="0.25">
      <c r="B78" s="257">
        <v>68</v>
      </c>
      <c r="C78" s="77" t="s">
        <v>1363</v>
      </c>
      <c r="D78" s="77" t="s">
        <v>130</v>
      </c>
      <c r="E78" s="77" t="s">
        <v>263</v>
      </c>
      <c r="F78" s="77" t="s">
        <v>190</v>
      </c>
      <c r="G78" s="257">
        <v>43</v>
      </c>
      <c r="H78" s="77" t="s">
        <v>210</v>
      </c>
      <c r="I78" s="77" t="s">
        <v>210</v>
      </c>
      <c r="J78" s="77" t="s">
        <v>1584</v>
      </c>
      <c r="K78" s="101">
        <v>2</v>
      </c>
      <c r="L78" s="327">
        <v>22</v>
      </c>
      <c r="M78" s="327">
        <v>28</v>
      </c>
      <c r="N78" s="75" t="s">
        <v>18</v>
      </c>
      <c r="O78" s="75" t="s">
        <v>1585</v>
      </c>
      <c r="P78" s="75" t="s">
        <v>198</v>
      </c>
    </row>
    <row r="79" spans="2:16" x14ac:dyDescent="0.25">
      <c r="B79" s="257">
        <v>69</v>
      </c>
      <c r="C79" s="77" t="s">
        <v>1357</v>
      </c>
      <c r="D79" s="77" t="s">
        <v>6</v>
      </c>
      <c r="E79" s="77" t="s">
        <v>263</v>
      </c>
      <c r="F79" s="77" t="s">
        <v>186</v>
      </c>
      <c r="G79" s="257">
        <v>89</v>
      </c>
      <c r="H79" s="77" t="s">
        <v>1586</v>
      </c>
      <c r="I79" s="77" t="s">
        <v>1587</v>
      </c>
      <c r="J79" s="77" t="s">
        <v>1588</v>
      </c>
      <c r="K79" s="101">
        <v>3</v>
      </c>
      <c r="L79" s="327">
        <v>10</v>
      </c>
      <c r="M79" s="327">
        <v>34</v>
      </c>
      <c r="N79" s="75" t="s">
        <v>24</v>
      </c>
      <c r="O79" s="75" t="s">
        <v>1589</v>
      </c>
      <c r="P79" s="75" t="s">
        <v>493</v>
      </c>
    </row>
    <row r="80" spans="2:16" x14ac:dyDescent="0.25">
      <c r="B80" s="257">
        <v>70</v>
      </c>
      <c r="C80" s="77" t="s">
        <v>1358</v>
      </c>
      <c r="D80" s="77" t="s">
        <v>6</v>
      </c>
      <c r="E80" s="77" t="s">
        <v>1363</v>
      </c>
      <c r="F80" s="77" t="s">
        <v>186</v>
      </c>
      <c r="G80" s="257">
        <v>60</v>
      </c>
      <c r="H80" s="77" t="s">
        <v>1590</v>
      </c>
      <c r="I80" s="77" t="s">
        <v>1591</v>
      </c>
      <c r="J80" s="77" t="s">
        <v>1592</v>
      </c>
      <c r="K80" s="101">
        <v>3</v>
      </c>
      <c r="L80" s="327">
        <v>5</v>
      </c>
      <c r="M80" s="327">
        <v>27</v>
      </c>
      <c r="N80" s="75" t="s">
        <v>1593</v>
      </c>
      <c r="O80" s="75" t="s">
        <v>1594</v>
      </c>
      <c r="P80" s="75" t="s">
        <v>1595</v>
      </c>
    </row>
    <row r="81" spans="2:16" x14ac:dyDescent="0.25">
      <c r="B81" s="257">
        <v>71</v>
      </c>
      <c r="C81" s="77" t="s">
        <v>1359</v>
      </c>
      <c r="D81" s="77" t="s">
        <v>130</v>
      </c>
      <c r="E81" s="77" t="s">
        <v>1361</v>
      </c>
      <c r="F81" s="77" t="s">
        <v>188</v>
      </c>
      <c r="G81" s="257">
        <v>111</v>
      </c>
      <c r="H81" s="77" t="s">
        <v>210</v>
      </c>
      <c r="I81" s="77" t="s">
        <v>219</v>
      </c>
      <c r="J81" s="77" t="s">
        <v>1596</v>
      </c>
      <c r="K81" s="101">
        <v>3</v>
      </c>
      <c r="L81" s="327">
        <v>15</v>
      </c>
      <c r="M81" s="327">
        <v>46</v>
      </c>
      <c r="N81" s="75" t="s">
        <v>300</v>
      </c>
      <c r="O81" s="75" t="s">
        <v>1597</v>
      </c>
      <c r="P81" s="75" t="s">
        <v>301</v>
      </c>
    </row>
    <row r="82" spans="2:16" x14ac:dyDescent="0.25">
      <c r="B82" s="257">
        <v>72</v>
      </c>
      <c r="C82" s="77" t="s">
        <v>1360</v>
      </c>
      <c r="D82" s="77" t="s">
        <v>130</v>
      </c>
      <c r="E82" s="77" t="s">
        <v>1362</v>
      </c>
      <c r="F82" s="77" t="s">
        <v>188</v>
      </c>
      <c r="G82" s="257">
        <v>179</v>
      </c>
      <c r="H82" s="77" t="s">
        <v>210</v>
      </c>
      <c r="I82" s="77" t="s">
        <v>210</v>
      </c>
      <c r="J82" s="77" t="s">
        <v>1598</v>
      </c>
      <c r="K82" s="101">
        <v>3</v>
      </c>
      <c r="L82" s="327">
        <v>28</v>
      </c>
      <c r="M82" s="327">
        <v>8</v>
      </c>
      <c r="N82" s="75" t="s">
        <v>958</v>
      </c>
      <c r="O82" s="75" t="s">
        <v>1599</v>
      </c>
      <c r="P82" s="75" t="s">
        <v>185</v>
      </c>
    </row>
    <row r="83" spans="2:16" x14ac:dyDescent="0.25">
      <c r="B83" s="257">
        <v>73</v>
      </c>
      <c r="C83" s="77" t="s">
        <v>1362</v>
      </c>
      <c r="D83" s="77" t="s">
        <v>7</v>
      </c>
      <c r="E83" s="77" t="s">
        <v>1357</v>
      </c>
      <c r="F83" s="77" t="s">
        <v>186</v>
      </c>
      <c r="G83" s="257">
        <v>80</v>
      </c>
      <c r="H83" s="77" t="s">
        <v>1600</v>
      </c>
      <c r="I83" s="77" t="s">
        <v>1468</v>
      </c>
      <c r="J83" s="77" t="s">
        <v>1601</v>
      </c>
      <c r="K83" s="101">
        <v>3</v>
      </c>
      <c r="L83" s="327">
        <v>0</v>
      </c>
      <c r="M83" s="327">
        <v>53</v>
      </c>
      <c r="N83" s="75" t="s">
        <v>1602</v>
      </c>
      <c r="O83" s="75" t="s">
        <v>1603</v>
      </c>
      <c r="P83" s="75" t="s">
        <v>452</v>
      </c>
    </row>
    <row r="84" spans="2:16" x14ac:dyDescent="0.25">
      <c r="B84" s="257">
        <v>74</v>
      </c>
      <c r="C84" s="77" t="s">
        <v>1361</v>
      </c>
      <c r="D84" s="77" t="s">
        <v>130</v>
      </c>
      <c r="E84" s="77" t="s">
        <v>1360</v>
      </c>
      <c r="F84" s="77" t="s">
        <v>184</v>
      </c>
      <c r="G84" s="257">
        <v>42</v>
      </c>
      <c r="H84" s="77" t="s">
        <v>210</v>
      </c>
      <c r="I84" s="77" t="s">
        <v>1604</v>
      </c>
      <c r="J84" s="77" t="s">
        <v>1605</v>
      </c>
      <c r="K84" s="101">
        <v>2</v>
      </c>
      <c r="L84" s="327">
        <v>7</v>
      </c>
      <c r="M84" s="327">
        <v>31</v>
      </c>
      <c r="N84" s="75" t="s">
        <v>386</v>
      </c>
      <c r="O84" s="75" t="s">
        <v>1606</v>
      </c>
      <c r="P84" s="75" t="s">
        <v>458</v>
      </c>
    </row>
    <row r="85" spans="2:16" x14ac:dyDescent="0.25">
      <c r="B85" s="257">
        <v>75</v>
      </c>
      <c r="C85" s="77" t="s">
        <v>1363</v>
      </c>
      <c r="D85" s="77" t="s">
        <v>130</v>
      </c>
      <c r="E85" s="77" t="s">
        <v>1359</v>
      </c>
      <c r="F85" s="77" t="s">
        <v>188</v>
      </c>
      <c r="G85" s="257">
        <v>66</v>
      </c>
      <c r="H85" s="77" t="s">
        <v>210</v>
      </c>
      <c r="I85" s="77" t="s">
        <v>210</v>
      </c>
      <c r="J85" s="77" t="s">
        <v>1607</v>
      </c>
      <c r="K85" s="101">
        <v>3</v>
      </c>
      <c r="L85" s="327">
        <v>3</v>
      </c>
      <c r="M85" s="327">
        <v>24</v>
      </c>
      <c r="N85" s="75" t="s">
        <v>280</v>
      </c>
      <c r="O85" s="75" t="s">
        <v>1608</v>
      </c>
      <c r="P85" s="75" t="s">
        <v>281</v>
      </c>
    </row>
    <row r="86" spans="2:16" x14ac:dyDescent="0.25">
      <c r="B86" s="257">
        <v>76</v>
      </c>
      <c r="C86" s="77" t="s">
        <v>263</v>
      </c>
      <c r="D86" s="77" t="s">
        <v>130</v>
      </c>
      <c r="E86" s="77" t="s">
        <v>1358</v>
      </c>
      <c r="F86" s="77" t="s">
        <v>190</v>
      </c>
      <c r="G86" s="257">
        <v>71</v>
      </c>
      <c r="H86" s="77" t="s">
        <v>219</v>
      </c>
      <c r="I86" s="77" t="s">
        <v>219</v>
      </c>
      <c r="J86" s="77" t="s">
        <v>1609</v>
      </c>
      <c r="K86" s="101">
        <v>2</v>
      </c>
      <c r="L86" s="327">
        <v>59</v>
      </c>
      <c r="M86" s="327">
        <v>17</v>
      </c>
      <c r="N86" s="75" t="s">
        <v>379</v>
      </c>
      <c r="O86" s="75" t="s">
        <v>1610</v>
      </c>
      <c r="P86" s="75" t="s">
        <v>1611</v>
      </c>
    </row>
    <row r="87" spans="2:16" x14ac:dyDescent="0.25">
      <c r="B87" s="257">
        <v>77</v>
      </c>
      <c r="C87" s="77" t="s">
        <v>1357</v>
      </c>
      <c r="D87" s="77" t="s">
        <v>130</v>
      </c>
      <c r="E87" s="77" t="s">
        <v>1358</v>
      </c>
      <c r="F87" s="77" t="s">
        <v>188</v>
      </c>
      <c r="G87" s="257">
        <v>37</v>
      </c>
      <c r="H87" s="77" t="s">
        <v>210</v>
      </c>
      <c r="I87" s="77" t="s">
        <v>441</v>
      </c>
      <c r="J87" s="77" t="s">
        <v>1612</v>
      </c>
      <c r="K87" s="101">
        <v>1</v>
      </c>
      <c r="L87" s="327">
        <v>38</v>
      </c>
      <c r="M87" s="327">
        <v>33</v>
      </c>
      <c r="N87" s="75" t="s">
        <v>229</v>
      </c>
      <c r="O87" s="75" t="s">
        <v>1613</v>
      </c>
      <c r="P87" s="75" t="s">
        <v>185</v>
      </c>
    </row>
    <row r="88" spans="2:16" x14ac:dyDescent="0.25">
      <c r="B88" s="257">
        <v>78</v>
      </c>
      <c r="C88" s="77" t="s">
        <v>1359</v>
      </c>
      <c r="D88" s="77" t="s">
        <v>130</v>
      </c>
      <c r="E88" s="77" t="s">
        <v>263</v>
      </c>
      <c r="F88" s="77" t="s">
        <v>190</v>
      </c>
      <c r="G88" s="257">
        <v>145</v>
      </c>
      <c r="H88" s="77" t="s">
        <v>210</v>
      </c>
      <c r="I88" s="77" t="s">
        <v>210</v>
      </c>
      <c r="J88" s="77" t="s">
        <v>1614</v>
      </c>
      <c r="K88" s="101">
        <v>3</v>
      </c>
      <c r="L88" s="327">
        <v>22</v>
      </c>
      <c r="M88" s="327">
        <v>10</v>
      </c>
      <c r="N88" s="75" t="s">
        <v>469</v>
      </c>
      <c r="O88" s="75" t="s">
        <v>1615</v>
      </c>
      <c r="P88" s="75" t="s">
        <v>470</v>
      </c>
    </row>
    <row r="89" spans="2:16" x14ac:dyDescent="0.25">
      <c r="B89" s="257">
        <v>79</v>
      </c>
      <c r="C89" s="77" t="s">
        <v>1360</v>
      </c>
      <c r="D89" s="77" t="s">
        <v>130</v>
      </c>
      <c r="E89" s="77" t="s">
        <v>1363</v>
      </c>
      <c r="F89" s="77" t="s">
        <v>184</v>
      </c>
      <c r="G89" s="257">
        <v>26</v>
      </c>
      <c r="H89" s="77" t="s">
        <v>210</v>
      </c>
      <c r="I89" s="77" t="s">
        <v>210</v>
      </c>
      <c r="J89" s="77" t="s">
        <v>1616</v>
      </c>
      <c r="K89" s="101">
        <v>1</v>
      </c>
      <c r="L89" s="327">
        <v>45</v>
      </c>
      <c r="M89" s="327">
        <v>23</v>
      </c>
      <c r="N89" s="75" t="s">
        <v>292</v>
      </c>
      <c r="O89" s="75" t="s">
        <v>1617</v>
      </c>
      <c r="P89" s="75" t="s">
        <v>168</v>
      </c>
    </row>
    <row r="90" spans="2:16" x14ac:dyDescent="0.25">
      <c r="B90" s="257">
        <v>80</v>
      </c>
      <c r="C90" s="77" t="s">
        <v>1362</v>
      </c>
      <c r="D90" s="77" t="s">
        <v>6</v>
      </c>
      <c r="E90" s="77" t="s">
        <v>1361</v>
      </c>
      <c r="F90" s="77" t="s">
        <v>186</v>
      </c>
      <c r="G90" s="257">
        <v>214</v>
      </c>
      <c r="H90" s="77" t="s">
        <v>384</v>
      </c>
      <c r="I90" s="77" t="s">
        <v>1618</v>
      </c>
      <c r="J90" s="77" t="s">
        <v>1619</v>
      </c>
      <c r="K90" s="101">
        <v>3</v>
      </c>
      <c r="L90" s="327">
        <v>34</v>
      </c>
      <c r="M90" s="327">
        <v>1</v>
      </c>
      <c r="N90" s="75" t="s">
        <v>302</v>
      </c>
      <c r="O90" s="75" t="s">
        <v>1620</v>
      </c>
      <c r="P90" s="75" t="s">
        <v>303</v>
      </c>
    </row>
    <row r="91" spans="2:16" x14ac:dyDescent="0.25">
      <c r="B91" s="257">
        <v>81</v>
      </c>
      <c r="C91" s="77" t="s">
        <v>1361</v>
      </c>
      <c r="D91" s="77" t="s">
        <v>130</v>
      </c>
      <c r="E91" s="77" t="s">
        <v>1357</v>
      </c>
      <c r="F91" s="77" t="s">
        <v>188</v>
      </c>
      <c r="G91" s="257">
        <v>47</v>
      </c>
      <c r="H91" s="77" t="s">
        <v>223</v>
      </c>
      <c r="I91" s="77" t="s">
        <v>210</v>
      </c>
      <c r="J91" s="77" t="s">
        <v>1621</v>
      </c>
      <c r="K91" s="101">
        <v>2</v>
      </c>
      <c r="L91" s="327">
        <v>24</v>
      </c>
      <c r="M91" s="327">
        <v>43</v>
      </c>
      <c r="N91" s="75" t="s">
        <v>626</v>
      </c>
      <c r="O91" s="75" t="s">
        <v>1622</v>
      </c>
      <c r="P91" s="75" t="s">
        <v>1623</v>
      </c>
    </row>
    <row r="92" spans="2:16" x14ac:dyDescent="0.25">
      <c r="B92" s="257">
        <v>82</v>
      </c>
      <c r="C92" s="77" t="s">
        <v>1363</v>
      </c>
      <c r="D92" s="77" t="s">
        <v>130</v>
      </c>
      <c r="E92" s="77" t="s">
        <v>1362</v>
      </c>
      <c r="F92" s="77" t="s">
        <v>190</v>
      </c>
      <c r="G92" s="257">
        <v>89</v>
      </c>
      <c r="H92" s="77" t="s">
        <v>210</v>
      </c>
      <c r="I92" s="77" t="s">
        <v>210</v>
      </c>
      <c r="J92" s="77" t="s">
        <v>1624</v>
      </c>
      <c r="K92" s="101">
        <v>3</v>
      </c>
      <c r="L92" s="327">
        <v>8</v>
      </c>
      <c r="M92" s="327">
        <v>47</v>
      </c>
      <c r="N92" s="75" t="s">
        <v>424</v>
      </c>
      <c r="O92" s="75" t="s">
        <v>1625</v>
      </c>
      <c r="P92" s="75" t="s">
        <v>425</v>
      </c>
    </row>
    <row r="93" spans="2:16" x14ac:dyDescent="0.25">
      <c r="B93" s="257">
        <v>83</v>
      </c>
      <c r="C93" s="77" t="s">
        <v>263</v>
      </c>
      <c r="D93" s="77" t="s">
        <v>130</v>
      </c>
      <c r="E93" s="77" t="s">
        <v>1360</v>
      </c>
      <c r="F93" s="77" t="s">
        <v>188</v>
      </c>
      <c r="G93" s="257">
        <v>46</v>
      </c>
      <c r="H93" s="77" t="s">
        <v>271</v>
      </c>
      <c r="I93" s="77" t="s">
        <v>210</v>
      </c>
      <c r="J93" s="77" t="s">
        <v>1626</v>
      </c>
      <c r="K93" s="101">
        <v>2</v>
      </c>
      <c r="L93" s="327">
        <v>18</v>
      </c>
      <c r="M93" s="327">
        <v>55</v>
      </c>
      <c r="N93" s="75" t="s">
        <v>221</v>
      </c>
      <c r="O93" s="75" t="s">
        <v>1627</v>
      </c>
      <c r="P93" s="75" t="s">
        <v>1628</v>
      </c>
    </row>
    <row r="94" spans="2:16" x14ac:dyDescent="0.25">
      <c r="B94" s="257">
        <v>84</v>
      </c>
      <c r="C94" s="77" t="s">
        <v>1358</v>
      </c>
      <c r="D94" s="77" t="s">
        <v>130</v>
      </c>
      <c r="E94" s="77" t="s">
        <v>1359</v>
      </c>
      <c r="F94" s="77" t="s">
        <v>188</v>
      </c>
      <c r="G94" s="257">
        <v>100</v>
      </c>
      <c r="H94" s="77" t="s">
        <v>223</v>
      </c>
      <c r="I94" s="77" t="s">
        <v>210</v>
      </c>
      <c r="J94" s="77" t="s">
        <v>1629</v>
      </c>
      <c r="K94" s="101">
        <v>3</v>
      </c>
      <c r="L94" s="327">
        <v>15</v>
      </c>
      <c r="M94" s="327">
        <v>26</v>
      </c>
      <c r="N94" s="75" t="s">
        <v>440</v>
      </c>
      <c r="O94" s="75" t="s">
        <v>1630</v>
      </c>
      <c r="P94" s="75" t="s">
        <v>357</v>
      </c>
    </row>
    <row r="95" spans="2:16" x14ac:dyDescent="0.25">
      <c r="B95" s="257">
        <v>85</v>
      </c>
      <c r="C95" s="77" t="s">
        <v>1357</v>
      </c>
      <c r="D95" s="77" t="s">
        <v>6</v>
      </c>
      <c r="E95" s="77" t="s">
        <v>1359</v>
      </c>
      <c r="F95" s="77" t="s">
        <v>186</v>
      </c>
      <c r="G95" s="257">
        <v>97</v>
      </c>
      <c r="H95" s="77" t="s">
        <v>395</v>
      </c>
      <c r="I95" s="77" t="s">
        <v>214</v>
      </c>
      <c r="J95" s="77" t="s">
        <v>1631</v>
      </c>
      <c r="K95" s="101">
        <v>3</v>
      </c>
      <c r="L95" s="327">
        <v>10</v>
      </c>
      <c r="M95" s="327">
        <v>37</v>
      </c>
      <c r="N95" s="75" t="s">
        <v>216</v>
      </c>
      <c r="O95" s="75" t="s">
        <v>1632</v>
      </c>
      <c r="P95" s="75" t="s">
        <v>217</v>
      </c>
    </row>
    <row r="96" spans="2:16" x14ac:dyDescent="0.25">
      <c r="B96" s="257">
        <v>86</v>
      </c>
      <c r="C96" s="77" t="s">
        <v>1358</v>
      </c>
      <c r="D96" s="77" t="s">
        <v>6</v>
      </c>
      <c r="E96" s="77" t="s">
        <v>1360</v>
      </c>
      <c r="F96" s="77" t="s">
        <v>186</v>
      </c>
      <c r="G96" s="257">
        <v>82</v>
      </c>
      <c r="H96" s="77" t="s">
        <v>1633</v>
      </c>
      <c r="I96" s="77" t="s">
        <v>1634</v>
      </c>
      <c r="J96" s="77" t="s">
        <v>1635</v>
      </c>
      <c r="K96" s="101">
        <v>3</v>
      </c>
      <c r="L96" s="327">
        <v>9</v>
      </c>
      <c r="M96" s="327">
        <v>46</v>
      </c>
      <c r="N96" s="75" t="s">
        <v>234</v>
      </c>
      <c r="O96" s="75" t="s">
        <v>1636</v>
      </c>
      <c r="P96" s="75" t="s">
        <v>235</v>
      </c>
    </row>
    <row r="97" spans="2:16" x14ac:dyDescent="0.25">
      <c r="B97" s="257">
        <v>87</v>
      </c>
      <c r="C97" s="77" t="s">
        <v>263</v>
      </c>
      <c r="D97" s="77" t="s">
        <v>130</v>
      </c>
      <c r="E97" s="77" t="s">
        <v>1362</v>
      </c>
      <c r="F97" s="77" t="s">
        <v>188</v>
      </c>
      <c r="G97" s="257">
        <v>123</v>
      </c>
      <c r="H97" s="77" t="s">
        <v>219</v>
      </c>
      <c r="I97" s="77" t="s">
        <v>210</v>
      </c>
      <c r="J97" s="77" t="s">
        <v>1637</v>
      </c>
      <c r="K97" s="101">
        <v>3</v>
      </c>
      <c r="L97" s="327">
        <v>17</v>
      </c>
      <c r="M97" s="327">
        <v>36</v>
      </c>
      <c r="N97" s="75" t="s">
        <v>718</v>
      </c>
      <c r="O97" s="75" t="s">
        <v>1638</v>
      </c>
      <c r="P97" s="75" t="s">
        <v>213</v>
      </c>
    </row>
    <row r="98" spans="2:16" x14ac:dyDescent="0.25">
      <c r="B98" s="257">
        <v>88</v>
      </c>
      <c r="C98" s="77" t="s">
        <v>1363</v>
      </c>
      <c r="D98" s="77" t="s">
        <v>130</v>
      </c>
      <c r="E98" s="77" t="s">
        <v>1361</v>
      </c>
      <c r="F98" s="77" t="s">
        <v>184</v>
      </c>
      <c r="G98" s="257">
        <v>93</v>
      </c>
      <c r="H98" s="77" t="s">
        <v>210</v>
      </c>
      <c r="I98" s="77" t="s">
        <v>293</v>
      </c>
      <c r="J98" s="77" t="s">
        <v>449</v>
      </c>
      <c r="K98" s="101">
        <v>3</v>
      </c>
      <c r="L98" s="327">
        <v>12</v>
      </c>
      <c r="M98" s="327">
        <v>34</v>
      </c>
      <c r="N98" s="75" t="s">
        <v>360</v>
      </c>
      <c r="O98" s="75" t="s">
        <v>1639</v>
      </c>
      <c r="P98" s="75" t="s">
        <v>361</v>
      </c>
    </row>
    <row r="99" spans="2:16" x14ac:dyDescent="0.25">
      <c r="B99" s="257">
        <v>89</v>
      </c>
      <c r="C99" s="77" t="s">
        <v>1363</v>
      </c>
      <c r="D99" s="77" t="s">
        <v>130</v>
      </c>
      <c r="E99" s="77" t="s">
        <v>1357</v>
      </c>
      <c r="F99" s="77" t="s">
        <v>190</v>
      </c>
      <c r="G99" s="257">
        <v>52</v>
      </c>
      <c r="H99" s="77" t="s">
        <v>210</v>
      </c>
      <c r="I99" s="77" t="s">
        <v>210</v>
      </c>
      <c r="J99" s="77" t="s">
        <v>1640</v>
      </c>
      <c r="K99" s="101">
        <v>2</v>
      </c>
      <c r="L99" s="327">
        <v>32</v>
      </c>
      <c r="M99" s="327">
        <v>54</v>
      </c>
      <c r="N99" s="75" t="s">
        <v>289</v>
      </c>
      <c r="O99" s="75" t="s">
        <v>1641</v>
      </c>
      <c r="P99" s="75" t="s">
        <v>193</v>
      </c>
    </row>
    <row r="100" spans="2:16" x14ac:dyDescent="0.25">
      <c r="B100" s="257">
        <v>90</v>
      </c>
      <c r="C100" s="77" t="s">
        <v>1361</v>
      </c>
      <c r="D100" s="77" t="s">
        <v>6</v>
      </c>
      <c r="E100" s="77" t="s">
        <v>263</v>
      </c>
      <c r="F100" s="77" t="s">
        <v>186</v>
      </c>
      <c r="G100" s="257">
        <v>106</v>
      </c>
      <c r="H100" s="77" t="s">
        <v>1642</v>
      </c>
      <c r="I100" s="77" t="s">
        <v>1643</v>
      </c>
      <c r="J100" s="77" t="s">
        <v>1644</v>
      </c>
      <c r="K100" s="101">
        <v>3</v>
      </c>
      <c r="L100" s="327">
        <v>15</v>
      </c>
      <c r="M100" s="327">
        <v>1</v>
      </c>
      <c r="N100" s="75" t="s">
        <v>380</v>
      </c>
      <c r="O100" s="75" t="s">
        <v>1645</v>
      </c>
      <c r="P100" s="75" t="s">
        <v>498</v>
      </c>
    </row>
    <row r="101" spans="2:16" x14ac:dyDescent="0.25">
      <c r="B101" s="257">
        <v>91</v>
      </c>
      <c r="C101" s="77" t="s">
        <v>1362</v>
      </c>
      <c r="D101" s="77" t="s">
        <v>130</v>
      </c>
      <c r="E101" s="77" t="s">
        <v>1358</v>
      </c>
      <c r="F101" s="77" t="s">
        <v>197</v>
      </c>
      <c r="G101" s="257">
        <v>166</v>
      </c>
      <c r="H101" s="77" t="s">
        <v>210</v>
      </c>
      <c r="I101" s="77" t="s">
        <v>210</v>
      </c>
      <c r="J101" s="77" t="s">
        <v>1646</v>
      </c>
      <c r="K101" s="101">
        <v>3</v>
      </c>
      <c r="L101" s="327">
        <v>26</v>
      </c>
      <c r="M101" s="327">
        <v>33</v>
      </c>
      <c r="N101" s="75" t="s">
        <v>1449</v>
      </c>
      <c r="O101" s="75" t="s">
        <v>1647</v>
      </c>
      <c r="P101" s="75" t="s">
        <v>1451</v>
      </c>
    </row>
    <row r="102" spans="2:16" x14ac:dyDescent="0.25">
      <c r="B102" s="257">
        <v>92</v>
      </c>
      <c r="C102" s="77" t="s">
        <v>1360</v>
      </c>
      <c r="D102" s="77" t="s">
        <v>130</v>
      </c>
      <c r="E102" s="77" t="s">
        <v>1359</v>
      </c>
      <c r="F102" s="77" t="s">
        <v>188</v>
      </c>
      <c r="G102" s="257">
        <v>44</v>
      </c>
      <c r="H102" s="77" t="s">
        <v>267</v>
      </c>
      <c r="I102" s="77" t="s">
        <v>210</v>
      </c>
      <c r="J102" s="77" t="s">
        <v>1648</v>
      </c>
      <c r="K102" s="101">
        <v>2</v>
      </c>
      <c r="L102" s="327">
        <v>16</v>
      </c>
      <c r="M102" s="327">
        <v>12</v>
      </c>
      <c r="N102" s="75" t="s">
        <v>284</v>
      </c>
      <c r="O102" s="75" t="s">
        <v>1649</v>
      </c>
      <c r="P102" s="75" t="s">
        <v>285</v>
      </c>
    </row>
    <row r="103" spans="2:16" x14ac:dyDescent="0.25">
      <c r="B103" s="257">
        <v>93</v>
      </c>
      <c r="C103" s="77" t="s">
        <v>1357</v>
      </c>
      <c r="D103" s="77" t="s">
        <v>130</v>
      </c>
      <c r="E103" s="77" t="s">
        <v>1360</v>
      </c>
      <c r="F103" s="77" t="s">
        <v>188</v>
      </c>
      <c r="G103" s="257">
        <v>52</v>
      </c>
      <c r="H103" s="77" t="s">
        <v>210</v>
      </c>
      <c r="I103" s="77" t="s">
        <v>210</v>
      </c>
      <c r="J103" s="77" t="s">
        <v>1650</v>
      </c>
      <c r="K103" s="101">
        <v>2</v>
      </c>
      <c r="L103" s="327">
        <v>15</v>
      </c>
      <c r="M103" s="327">
        <v>36</v>
      </c>
      <c r="N103" s="75" t="s">
        <v>559</v>
      </c>
      <c r="O103" s="75" t="s">
        <v>1651</v>
      </c>
      <c r="P103" s="75" t="s">
        <v>1579</v>
      </c>
    </row>
    <row r="104" spans="2:16" x14ac:dyDescent="0.25">
      <c r="B104" s="257">
        <v>94</v>
      </c>
      <c r="C104" s="77" t="s">
        <v>1359</v>
      </c>
      <c r="D104" s="77" t="s">
        <v>130</v>
      </c>
      <c r="E104" s="77" t="s">
        <v>1362</v>
      </c>
      <c r="F104" s="77" t="s">
        <v>188</v>
      </c>
      <c r="G104" s="257">
        <v>53</v>
      </c>
      <c r="H104" s="77" t="s">
        <v>210</v>
      </c>
      <c r="I104" s="77" t="s">
        <v>210</v>
      </c>
      <c r="J104" s="77" t="s">
        <v>1652</v>
      </c>
      <c r="K104" s="101">
        <v>2</v>
      </c>
      <c r="L104" s="327">
        <v>21</v>
      </c>
      <c r="M104" s="327">
        <v>25</v>
      </c>
      <c r="N104" s="75" t="s">
        <v>17</v>
      </c>
      <c r="O104" s="75" t="s">
        <v>1653</v>
      </c>
      <c r="P104" s="75" t="s">
        <v>194</v>
      </c>
    </row>
    <row r="105" spans="2:16" x14ac:dyDescent="0.25">
      <c r="B105" s="257">
        <v>95</v>
      </c>
      <c r="C105" s="77" t="s">
        <v>1358</v>
      </c>
      <c r="D105" s="77" t="s">
        <v>130</v>
      </c>
      <c r="E105" s="77" t="s">
        <v>1361</v>
      </c>
      <c r="F105" s="77" t="s">
        <v>184</v>
      </c>
      <c r="G105" s="257">
        <v>80</v>
      </c>
      <c r="H105" s="77" t="s">
        <v>223</v>
      </c>
      <c r="I105" s="77" t="s">
        <v>210</v>
      </c>
      <c r="J105" s="77" t="s">
        <v>1654</v>
      </c>
      <c r="K105" s="101">
        <v>3</v>
      </c>
      <c r="L105" s="327">
        <v>11</v>
      </c>
      <c r="M105" s="327">
        <v>47</v>
      </c>
      <c r="N105" s="75" t="s">
        <v>224</v>
      </c>
      <c r="O105" s="75" t="s">
        <v>1655</v>
      </c>
      <c r="P105" s="75" t="s">
        <v>571</v>
      </c>
    </row>
    <row r="106" spans="2:16" x14ac:dyDescent="0.25">
      <c r="B106" s="257">
        <v>96</v>
      </c>
      <c r="C106" s="77" t="s">
        <v>263</v>
      </c>
      <c r="D106" s="77" t="s">
        <v>6</v>
      </c>
      <c r="E106" s="77" t="s">
        <v>1363</v>
      </c>
      <c r="F106" s="77" t="s">
        <v>186</v>
      </c>
      <c r="G106" s="257">
        <v>34</v>
      </c>
      <c r="H106" s="77" t="s">
        <v>1656</v>
      </c>
      <c r="I106" s="77" t="s">
        <v>1657</v>
      </c>
      <c r="J106" s="77" t="s">
        <v>1658</v>
      </c>
      <c r="K106" s="101">
        <v>2</v>
      </c>
      <c r="L106" s="327">
        <v>11</v>
      </c>
      <c r="M106" s="327">
        <v>59</v>
      </c>
      <c r="N106" s="75" t="s">
        <v>18</v>
      </c>
      <c r="O106" s="75" t="s">
        <v>1659</v>
      </c>
      <c r="P106" s="75" t="s">
        <v>198</v>
      </c>
    </row>
    <row r="107" spans="2:16" x14ac:dyDescent="0.25">
      <c r="B107" s="257">
        <v>97</v>
      </c>
      <c r="C107" s="77" t="s">
        <v>263</v>
      </c>
      <c r="D107" s="77" t="s">
        <v>7</v>
      </c>
      <c r="E107" s="77" t="s">
        <v>1357</v>
      </c>
      <c r="F107" s="77" t="s">
        <v>186</v>
      </c>
      <c r="G107" s="257">
        <v>81</v>
      </c>
      <c r="H107" s="77" t="s">
        <v>1660</v>
      </c>
      <c r="I107" s="77" t="s">
        <v>1661</v>
      </c>
      <c r="J107" s="77" t="s">
        <v>1662</v>
      </c>
      <c r="K107" s="101">
        <v>2</v>
      </c>
      <c r="L107" s="327">
        <v>58</v>
      </c>
      <c r="M107" s="327">
        <v>12</v>
      </c>
      <c r="N107" s="75" t="s">
        <v>24</v>
      </c>
      <c r="O107" s="75" t="s">
        <v>1663</v>
      </c>
      <c r="P107" s="75" t="s">
        <v>493</v>
      </c>
    </row>
    <row r="108" spans="2:16" x14ac:dyDescent="0.25">
      <c r="B108" s="257">
        <v>98</v>
      </c>
      <c r="C108" s="77" t="s">
        <v>1363</v>
      </c>
      <c r="D108" s="77" t="s">
        <v>130</v>
      </c>
      <c r="E108" s="77" t="s">
        <v>1358</v>
      </c>
      <c r="F108" s="77" t="s">
        <v>188</v>
      </c>
      <c r="G108" s="257">
        <v>93</v>
      </c>
      <c r="H108" s="77" t="s">
        <v>210</v>
      </c>
      <c r="I108" s="77" t="s">
        <v>267</v>
      </c>
      <c r="J108" s="77" t="s">
        <v>1664</v>
      </c>
      <c r="K108" s="101">
        <v>3</v>
      </c>
      <c r="L108" s="327">
        <v>14</v>
      </c>
      <c r="M108" s="327">
        <v>0</v>
      </c>
      <c r="N108" s="75" t="s">
        <v>1593</v>
      </c>
      <c r="O108" s="75" t="s">
        <v>1665</v>
      </c>
      <c r="P108" s="75" t="s">
        <v>1595</v>
      </c>
    </row>
    <row r="109" spans="2:16" x14ac:dyDescent="0.25">
      <c r="B109" s="257">
        <v>99</v>
      </c>
      <c r="C109" s="77" t="s">
        <v>1361</v>
      </c>
      <c r="D109" s="77" t="s">
        <v>130</v>
      </c>
      <c r="E109" s="77" t="s">
        <v>1359</v>
      </c>
      <c r="F109" s="77" t="s">
        <v>190</v>
      </c>
      <c r="G109" s="257">
        <v>166</v>
      </c>
      <c r="H109" s="77" t="s">
        <v>220</v>
      </c>
      <c r="I109" s="77" t="s">
        <v>210</v>
      </c>
      <c r="J109" s="77" t="s">
        <v>459</v>
      </c>
      <c r="K109" s="101">
        <v>3</v>
      </c>
      <c r="L109" s="327">
        <v>26</v>
      </c>
      <c r="M109" s="327">
        <v>13</v>
      </c>
      <c r="N109" s="75" t="s">
        <v>300</v>
      </c>
      <c r="O109" s="75" t="s">
        <v>1666</v>
      </c>
      <c r="P109" s="75" t="s">
        <v>301</v>
      </c>
    </row>
    <row r="110" spans="2:16" x14ac:dyDescent="0.25">
      <c r="B110" s="257">
        <v>100</v>
      </c>
      <c r="C110" s="77" t="s">
        <v>1362</v>
      </c>
      <c r="D110" s="77" t="s">
        <v>130</v>
      </c>
      <c r="E110" s="77" t="s">
        <v>1360</v>
      </c>
      <c r="F110" s="77" t="s">
        <v>190</v>
      </c>
      <c r="G110" s="257">
        <v>60</v>
      </c>
      <c r="H110" s="77" t="s">
        <v>210</v>
      </c>
      <c r="I110" s="77" t="s">
        <v>210</v>
      </c>
      <c r="J110" s="77" t="s">
        <v>1667</v>
      </c>
      <c r="K110" s="101">
        <v>2</v>
      </c>
      <c r="L110" s="327">
        <v>26</v>
      </c>
      <c r="M110" s="327">
        <v>52</v>
      </c>
      <c r="N110" s="75" t="s">
        <v>958</v>
      </c>
      <c r="O110" s="75" t="s">
        <v>1668</v>
      </c>
      <c r="P110" s="75" t="s">
        <v>185</v>
      </c>
    </row>
    <row r="111" spans="2:16" x14ac:dyDescent="0.25">
      <c r="B111" s="257">
        <v>101</v>
      </c>
      <c r="C111" s="77" t="s">
        <v>1357</v>
      </c>
      <c r="D111" s="77" t="s">
        <v>130</v>
      </c>
      <c r="E111" s="77" t="s">
        <v>1362</v>
      </c>
      <c r="F111" s="77" t="s">
        <v>188</v>
      </c>
      <c r="G111" s="257">
        <v>53</v>
      </c>
      <c r="H111" s="77" t="s">
        <v>210</v>
      </c>
      <c r="I111" s="77" t="s">
        <v>210</v>
      </c>
      <c r="J111" s="77" t="s">
        <v>1669</v>
      </c>
      <c r="K111" s="101">
        <v>2</v>
      </c>
      <c r="L111" s="327">
        <v>25</v>
      </c>
      <c r="M111" s="327">
        <v>7</v>
      </c>
      <c r="N111" s="75" t="s">
        <v>1602</v>
      </c>
      <c r="O111" s="75" t="s">
        <v>1670</v>
      </c>
      <c r="P111" s="75" t="s">
        <v>452</v>
      </c>
    </row>
    <row r="112" spans="2:16" x14ac:dyDescent="0.25">
      <c r="B112" s="257">
        <v>102</v>
      </c>
      <c r="C112" s="77" t="s">
        <v>1360</v>
      </c>
      <c r="D112" s="77" t="s">
        <v>130</v>
      </c>
      <c r="E112" s="77" t="s">
        <v>1361</v>
      </c>
      <c r="F112" s="77" t="s">
        <v>190</v>
      </c>
      <c r="G112" s="257">
        <v>90</v>
      </c>
      <c r="H112" s="77" t="s">
        <v>210</v>
      </c>
      <c r="I112" s="77" t="s">
        <v>219</v>
      </c>
      <c r="J112" s="77" t="s">
        <v>1671</v>
      </c>
      <c r="K112" s="101">
        <v>3</v>
      </c>
      <c r="L112" s="327">
        <v>8</v>
      </c>
      <c r="M112" s="327">
        <v>10</v>
      </c>
      <c r="N112" s="75" t="s">
        <v>386</v>
      </c>
      <c r="O112" s="75" t="s">
        <v>1672</v>
      </c>
      <c r="P112" s="75" t="s">
        <v>458</v>
      </c>
    </row>
    <row r="113" spans="2:16" x14ac:dyDescent="0.25">
      <c r="B113" s="257">
        <v>103</v>
      </c>
      <c r="C113" s="77" t="s">
        <v>1359</v>
      </c>
      <c r="D113" s="77" t="s">
        <v>6</v>
      </c>
      <c r="E113" s="77" t="s">
        <v>1363</v>
      </c>
      <c r="F113" s="77" t="s">
        <v>186</v>
      </c>
      <c r="G113" s="257">
        <v>75</v>
      </c>
      <c r="H113" s="77" t="s">
        <v>1673</v>
      </c>
      <c r="I113" s="77" t="s">
        <v>1674</v>
      </c>
      <c r="J113" s="77" t="s">
        <v>1675</v>
      </c>
      <c r="K113" s="101">
        <v>3</v>
      </c>
      <c r="L113" s="327">
        <v>9</v>
      </c>
      <c r="M113" s="327">
        <v>24</v>
      </c>
      <c r="N113" s="75" t="s">
        <v>280</v>
      </c>
      <c r="O113" s="75" t="s">
        <v>1676</v>
      </c>
      <c r="P113" s="75" t="s">
        <v>281</v>
      </c>
    </row>
    <row r="114" spans="2:16" x14ac:dyDescent="0.25">
      <c r="B114" s="257">
        <v>104</v>
      </c>
      <c r="C114" s="77" t="s">
        <v>1358</v>
      </c>
      <c r="D114" s="77" t="s">
        <v>130</v>
      </c>
      <c r="E114" s="77" t="s">
        <v>263</v>
      </c>
      <c r="F114" s="77" t="s">
        <v>188</v>
      </c>
      <c r="G114" s="257">
        <v>50</v>
      </c>
      <c r="H114" s="77" t="s">
        <v>210</v>
      </c>
      <c r="I114" s="77" t="s">
        <v>464</v>
      </c>
      <c r="J114" s="77" t="s">
        <v>445</v>
      </c>
      <c r="K114" s="101">
        <v>2</v>
      </c>
      <c r="L114" s="327">
        <v>41</v>
      </c>
      <c r="M114" s="327">
        <v>52</v>
      </c>
      <c r="N114" s="75" t="s">
        <v>379</v>
      </c>
      <c r="O114" s="75" t="s">
        <v>1677</v>
      </c>
      <c r="P114" s="75" t="s">
        <v>1611</v>
      </c>
    </row>
    <row r="115" spans="2:16" x14ac:dyDescent="0.25">
      <c r="B115" s="257">
        <v>105</v>
      </c>
      <c r="C115" s="77" t="s">
        <v>1358</v>
      </c>
      <c r="D115" s="77" t="s">
        <v>130</v>
      </c>
      <c r="E115" s="77" t="s">
        <v>1357</v>
      </c>
      <c r="F115" s="77" t="s">
        <v>184</v>
      </c>
      <c r="G115" s="257">
        <v>79</v>
      </c>
      <c r="H115" s="77" t="s">
        <v>267</v>
      </c>
      <c r="I115" s="77" t="s">
        <v>210</v>
      </c>
      <c r="J115" s="77" t="s">
        <v>1678</v>
      </c>
      <c r="K115" s="101">
        <v>3</v>
      </c>
      <c r="L115" s="327">
        <v>9</v>
      </c>
      <c r="M115" s="327">
        <v>4</v>
      </c>
      <c r="N115" s="75" t="s">
        <v>229</v>
      </c>
      <c r="O115" s="75" t="s">
        <v>1679</v>
      </c>
      <c r="P115" s="75" t="s">
        <v>185</v>
      </c>
    </row>
    <row r="116" spans="2:16" x14ac:dyDescent="0.25">
      <c r="B116" s="257">
        <v>106</v>
      </c>
      <c r="C116" s="77" t="s">
        <v>263</v>
      </c>
      <c r="D116" s="77" t="s">
        <v>130</v>
      </c>
      <c r="E116" s="77" t="s">
        <v>1359</v>
      </c>
      <c r="F116" s="77" t="s">
        <v>184</v>
      </c>
      <c r="G116" s="257">
        <v>39</v>
      </c>
      <c r="H116" s="77" t="s">
        <v>1680</v>
      </c>
      <c r="I116" s="77" t="s">
        <v>210</v>
      </c>
      <c r="J116" s="77" t="s">
        <v>1681</v>
      </c>
      <c r="K116" s="101">
        <v>2</v>
      </c>
      <c r="L116" s="327">
        <v>4</v>
      </c>
      <c r="M116" s="327">
        <v>56</v>
      </c>
      <c r="N116" s="75" t="s">
        <v>469</v>
      </c>
      <c r="O116" s="75" t="s">
        <v>1682</v>
      </c>
      <c r="P116" s="75" t="s">
        <v>470</v>
      </c>
    </row>
    <row r="117" spans="2:16" x14ac:dyDescent="0.25">
      <c r="B117" s="257">
        <v>107</v>
      </c>
      <c r="C117" s="77" t="s">
        <v>1363</v>
      </c>
      <c r="D117" s="77" t="s">
        <v>6</v>
      </c>
      <c r="E117" s="77" t="s">
        <v>1360</v>
      </c>
      <c r="F117" s="77" t="s">
        <v>186</v>
      </c>
      <c r="G117" s="257">
        <v>32</v>
      </c>
      <c r="H117" s="77" t="s">
        <v>359</v>
      </c>
      <c r="I117" s="77" t="s">
        <v>1683</v>
      </c>
      <c r="J117" s="77" t="s">
        <v>1684</v>
      </c>
      <c r="K117" s="101">
        <v>2</v>
      </c>
      <c r="L117" s="327">
        <v>21</v>
      </c>
      <c r="M117" s="327">
        <v>29</v>
      </c>
      <c r="N117" s="75" t="s">
        <v>292</v>
      </c>
      <c r="O117" s="75" t="s">
        <v>1685</v>
      </c>
      <c r="P117" s="75" t="s">
        <v>168</v>
      </c>
    </row>
    <row r="118" spans="2:16" x14ac:dyDescent="0.25">
      <c r="B118" s="257">
        <v>108</v>
      </c>
      <c r="C118" s="77" t="s">
        <v>1361</v>
      </c>
      <c r="D118" s="77" t="s">
        <v>130</v>
      </c>
      <c r="E118" s="77" t="s">
        <v>1362</v>
      </c>
      <c r="F118" s="77" t="s">
        <v>197</v>
      </c>
      <c r="G118" s="257">
        <v>158</v>
      </c>
      <c r="H118" s="77" t="s">
        <v>220</v>
      </c>
      <c r="I118" s="77" t="s">
        <v>210</v>
      </c>
      <c r="J118" s="77" t="s">
        <v>1686</v>
      </c>
      <c r="K118" s="101">
        <v>3</v>
      </c>
      <c r="L118" s="327">
        <v>23</v>
      </c>
      <c r="M118" s="327">
        <v>1</v>
      </c>
      <c r="N118" s="75" t="s">
        <v>302</v>
      </c>
      <c r="O118" s="75" t="s">
        <v>1687</v>
      </c>
      <c r="P118" s="75" t="s">
        <v>303</v>
      </c>
    </row>
    <row r="119" spans="2:16" x14ac:dyDescent="0.25">
      <c r="B119" s="257">
        <v>109</v>
      </c>
      <c r="C119" s="77" t="s">
        <v>1357</v>
      </c>
      <c r="D119" s="77" t="s">
        <v>6</v>
      </c>
      <c r="E119" s="77" t="s">
        <v>1361</v>
      </c>
      <c r="F119" s="77" t="s">
        <v>186</v>
      </c>
      <c r="G119" s="257">
        <v>37</v>
      </c>
      <c r="H119" s="77" t="s">
        <v>349</v>
      </c>
      <c r="I119" s="77" t="s">
        <v>1688</v>
      </c>
      <c r="J119" s="77" t="s">
        <v>1689</v>
      </c>
      <c r="K119" s="101">
        <v>1</v>
      </c>
      <c r="L119" s="327">
        <v>37</v>
      </c>
      <c r="M119" s="327">
        <v>8</v>
      </c>
      <c r="N119" s="75" t="s">
        <v>626</v>
      </c>
      <c r="O119" s="75" t="s">
        <v>1690</v>
      </c>
      <c r="P119" s="75" t="s">
        <v>1623</v>
      </c>
    </row>
    <row r="120" spans="2:16" x14ac:dyDescent="0.25">
      <c r="B120" s="257">
        <v>110</v>
      </c>
      <c r="C120" s="77" t="s">
        <v>1362</v>
      </c>
      <c r="D120" s="77" t="s">
        <v>6</v>
      </c>
      <c r="E120" s="77" t="s">
        <v>1363</v>
      </c>
      <c r="F120" s="77" t="s">
        <v>186</v>
      </c>
      <c r="G120" s="257">
        <v>77</v>
      </c>
      <c r="H120" s="77" t="s">
        <v>994</v>
      </c>
      <c r="I120" s="77" t="s">
        <v>1691</v>
      </c>
      <c r="J120" s="77" t="s">
        <v>1692</v>
      </c>
      <c r="K120" s="101">
        <v>3</v>
      </c>
      <c r="L120" s="327">
        <v>9</v>
      </c>
      <c r="M120" s="327">
        <v>1</v>
      </c>
      <c r="N120" s="75" t="s">
        <v>424</v>
      </c>
      <c r="O120" s="75" t="s">
        <v>1693</v>
      </c>
      <c r="P120" s="75" t="s">
        <v>425</v>
      </c>
    </row>
    <row r="121" spans="2:16" x14ac:dyDescent="0.25">
      <c r="B121" s="257">
        <v>111</v>
      </c>
      <c r="C121" s="77" t="s">
        <v>1360</v>
      </c>
      <c r="D121" s="77" t="s">
        <v>130</v>
      </c>
      <c r="E121" s="77" t="s">
        <v>263</v>
      </c>
      <c r="F121" s="77" t="s">
        <v>190</v>
      </c>
      <c r="G121" s="257">
        <v>43</v>
      </c>
      <c r="H121" s="77" t="s">
        <v>210</v>
      </c>
      <c r="I121" s="77" t="s">
        <v>220</v>
      </c>
      <c r="J121" s="77" t="s">
        <v>1694</v>
      </c>
      <c r="K121" s="101">
        <v>2</v>
      </c>
      <c r="L121" s="327">
        <v>8</v>
      </c>
      <c r="M121" s="327">
        <v>40</v>
      </c>
      <c r="N121" s="75" t="s">
        <v>221</v>
      </c>
      <c r="O121" s="75" t="s">
        <v>1695</v>
      </c>
      <c r="P121" s="75" t="s">
        <v>1628</v>
      </c>
    </row>
    <row r="122" spans="2:16" x14ac:dyDescent="0.25">
      <c r="B122" s="257">
        <v>112</v>
      </c>
      <c r="C122" s="77" t="s">
        <v>1359</v>
      </c>
      <c r="D122" s="77" t="s">
        <v>130</v>
      </c>
      <c r="E122" s="77" t="s">
        <v>1358</v>
      </c>
      <c r="F122" s="77" t="s">
        <v>188</v>
      </c>
      <c r="G122" s="257">
        <v>217</v>
      </c>
      <c r="H122" s="77" t="s">
        <v>210</v>
      </c>
      <c r="I122" s="77" t="s">
        <v>210</v>
      </c>
      <c r="J122" s="77" t="s">
        <v>1696</v>
      </c>
      <c r="K122" s="101">
        <v>3</v>
      </c>
      <c r="L122" s="327">
        <v>34</v>
      </c>
      <c r="M122" s="327">
        <v>42</v>
      </c>
      <c r="N122" s="75" t="s">
        <v>440</v>
      </c>
      <c r="O122" s="75" t="s">
        <v>1697</v>
      </c>
      <c r="P122" s="75" t="s">
        <v>357</v>
      </c>
    </row>
    <row r="123" spans="2:16" x14ac:dyDescent="0.25">
      <c r="B123" s="257">
        <v>113</v>
      </c>
      <c r="C123" s="77" t="s">
        <v>1359</v>
      </c>
      <c r="D123" s="77" t="s">
        <v>130</v>
      </c>
      <c r="E123" s="77" t="s">
        <v>1357</v>
      </c>
      <c r="F123" s="77" t="s">
        <v>188</v>
      </c>
      <c r="G123" s="257">
        <v>60</v>
      </c>
      <c r="H123" s="77" t="s">
        <v>210</v>
      </c>
      <c r="I123" s="77" t="s">
        <v>210</v>
      </c>
      <c r="J123" s="77" t="s">
        <v>1698</v>
      </c>
      <c r="K123" s="101">
        <v>2</v>
      </c>
      <c r="L123" s="327">
        <v>44</v>
      </c>
      <c r="M123" s="327">
        <v>8</v>
      </c>
      <c r="N123" s="75" t="s">
        <v>1699</v>
      </c>
      <c r="O123" s="75" t="s">
        <v>1700</v>
      </c>
      <c r="P123" s="75" t="s">
        <v>1701</v>
      </c>
    </row>
    <row r="124" spans="2:16" x14ac:dyDescent="0.25">
      <c r="B124" s="257">
        <v>114</v>
      </c>
      <c r="C124" s="77" t="s">
        <v>1360</v>
      </c>
      <c r="D124" s="77" t="s">
        <v>130</v>
      </c>
      <c r="E124" s="77" t="s">
        <v>1358</v>
      </c>
      <c r="F124" s="77" t="s">
        <v>184</v>
      </c>
      <c r="G124" s="257">
        <v>36</v>
      </c>
      <c r="H124" s="77" t="s">
        <v>1702</v>
      </c>
      <c r="I124" s="77" t="s">
        <v>210</v>
      </c>
      <c r="J124" s="77" t="s">
        <v>1703</v>
      </c>
      <c r="K124" s="101">
        <v>1</v>
      </c>
      <c r="L124" s="327">
        <v>40</v>
      </c>
      <c r="M124" s="327">
        <v>27</v>
      </c>
      <c r="N124" s="75" t="s">
        <v>231</v>
      </c>
      <c r="O124" s="75" t="s">
        <v>1704</v>
      </c>
      <c r="P124" s="75" t="s">
        <v>232</v>
      </c>
    </row>
    <row r="125" spans="2:16" x14ac:dyDescent="0.25">
      <c r="B125" s="257">
        <v>115</v>
      </c>
      <c r="C125" s="77" t="s">
        <v>1362</v>
      </c>
      <c r="D125" s="77" t="s">
        <v>130</v>
      </c>
      <c r="E125" s="77" t="s">
        <v>263</v>
      </c>
      <c r="F125" s="77" t="s">
        <v>188</v>
      </c>
      <c r="G125" s="257">
        <v>48</v>
      </c>
      <c r="H125" s="77" t="s">
        <v>210</v>
      </c>
      <c r="I125" s="77" t="s">
        <v>223</v>
      </c>
      <c r="J125" s="77" t="s">
        <v>1705</v>
      </c>
      <c r="K125" s="101">
        <v>2</v>
      </c>
      <c r="L125" s="327">
        <v>12</v>
      </c>
      <c r="M125" s="327">
        <v>21</v>
      </c>
      <c r="N125" s="75" t="s">
        <v>416</v>
      </c>
      <c r="O125" s="75" t="s">
        <v>1706</v>
      </c>
      <c r="P125" s="75" t="s">
        <v>417</v>
      </c>
    </row>
    <row r="126" spans="2:16" x14ac:dyDescent="0.25">
      <c r="B126" s="257">
        <v>116</v>
      </c>
      <c r="C126" s="77" t="s">
        <v>1361</v>
      </c>
      <c r="D126" s="77" t="s">
        <v>6</v>
      </c>
      <c r="E126" s="77" t="s">
        <v>1363</v>
      </c>
      <c r="F126" s="77" t="s">
        <v>186</v>
      </c>
      <c r="G126" s="257">
        <v>114</v>
      </c>
      <c r="H126" s="77" t="s">
        <v>1707</v>
      </c>
      <c r="I126" s="77" t="s">
        <v>1708</v>
      </c>
      <c r="J126" s="77" t="s">
        <v>436</v>
      </c>
      <c r="K126" s="101">
        <v>3</v>
      </c>
      <c r="L126" s="327">
        <v>16</v>
      </c>
      <c r="M126" s="327">
        <v>37</v>
      </c>
      <c r="N126" s="75" t="s">
        <v>307</v>
      </c>
      <c r="O126" s="75" t="s">
        <v>1709</v>
      </c>
      <c r="P126" s="75" t="s">
        <v>1710</v>
      </c>
    </row>
    <row r="127" spans="2:16" x14ac:dyDescent="0.25">
      <c r="B127" s="257">
        <v>117</v>
      </c>
      <c r="C127" s="77" t="s">
        <v>1357</v>
      </c>
      <c r="D127" s="77" t="s">
        <v>130</v>
      </c>
      <c r="E127" s="77" t="s">
        <v>1363</v>
      </c>
      <c r="F127" s="77" t="s">
        <v>188</v>
      </c>
      <c r="G127" s="257">
        <v>70</v>
      </c>
      <c r="H127" s="77" t="s">
        <v>210</v>
      </c>
      <c r="I127" s="77" t="s">
        <v>210</v>
      </c>
      <c r="J127" s="77" t="s">
        <v>1711</v>
      </c>
      <c r="K127" s="101">
        <v>2</v>
      </c>
      <c r="L127" s="327">
        <v>57</v>
      </c>
      <c r="M127" s="327">
        <v>22</v>
      </c>
      <c r="N127" s="75" t="s">
        <v>500</v>
      </c>
      <c r="O127" s="75" t="s">
        <v>1712</v>
      </c>
      <c r="P127" s="75" t="s">
        <v>1713</v>
      </c>
    </row>
    <row r="128" spans="2:16" x14ac:dyDescent="0.25">
      <c r="B128" s="257">
        <v>118</v>
      </c>
      <c r="C128" s="77" t="s">
        <v>263</v>
      </c>
      <c r="D128" s="77" t="s">
        <v>130</v>
      </c>
      <c r="E128" s="77" t="s">
        <v>1361</v>
      </c>
      <c r="F128" s="77" t="s">
        <v>184</v>
      </c>
      <c r="G128" s="257">
        <v>82</v>
      </c>
      <c r="H128" s="77" t="s">
        <v>495</v>
      </c>
      <c r="I128" s="77" t="s">
        <v>210</v>
      </c>
      <c r="J128" s="77" t="s">
        <v>1714</v>
      </c>
      <c r="K128" s="101">
        <v>2</v>
      </c>
      <c r="L128" s="327">
        <v>57</v>
      </c>
      <c r="M128" s="327">
        <v>15</v>
      </c>
      <c r="N128" s="75" t="s">
        <v>1715</v>
      </c>
      <c r="O128" s="75" t="s">
        <v>1716</v>
      </c>
      <c r="P128" s="75" t="s">
        <v>1717</v>
      </c>
    </row>
    <row r="129" spans="2:16" x14ac:dyDescent="0.25">
      <c r="B129" s="257">
        <v>119</v>
      </c>
      <c r="C129" s="77" t="s">
        <v>1358</v>
      </c>
      <c r="D129" s="77" t="s">
        <v>6</v>
      </c>
      <c r="E129" s="77" t="s">
        <v>1362</v>
      </c>
      <c r="F129" s="77" t="s">
        <v>186</v>
      </c>
      <c r="G129" s="257">
        <v>108</v>
      </c>
      <c r="H129" s="77" t="s">
        <v>1718</v>
      </c>
      <c r="I129" s="77" t="s">
        <v>460</v>
      </c>
      <c r="J129" s="77" t="s">
        <v>1719</v>
      </c>
      <c r="K129" s="101">
        <v>3</v>
      </c>
      <c r="L129" s="327">
        <v>25</v>
      </c>
      <c r="M129" s="327">
        <v>52</v>
      </c>
      <c r="N129" s="75" t="s">
        <v>280</v>
      </c>
      <c r="O129" s="75" t="s">
        <v>1720</v>
      </c>
      <c r="P129" s="75" t="s">
        <v>412</v>
      </c>
    </row>
    <row r="130" spans="2:16" x14ac:dyDescent="0.25">
      <c r="B130" s="257">
        <v>120</v>
      </c>
      <c r="C130" s="77" t="s">
        <v>1359</v>
      </c>
      <c r="D130" s="77" t="s">
        <v>130</v>
      </c>
      <c r="E130" s="77" t="s">
        <v>1360</v>
      </c>
      <c r="F130" s="77" t="s">
        <v>188</v>
      </c>
      <c r="G130" s="257">
        <v>58</v>
      </c>
      <c r="H130" s="77" t="s">
        <v>210</v>
      </c>
      <c r="I130" s="77" t="s">
        <v>210</v>
      </c>
      <c r="J130" s="77" t="s">
        <v>1721</v>
      </c>
      <c r="K130" s="101">
        <v>2</v>
      </c>
      <c r="L130" s="327">
        <v>47</v>
      </c>
      <c r="M130" s="327">
        <v>36</v>
      </c>
      <c r="N130" s="75" t="s">
        <v>1722</v>
      </c>
      <c r="O130" s="75" t="s">
        <v>1723</v>
      </c>
      <c r="P130" s="75" t="s">
        <v>1724</v>
      </c>
    </row>
    <row r="131" spans="2:16" x14ac:dyDescent="0.25">
      <c r="B131" s="257">
        <v>121</v>
      </c>
      <c r="C131" s="77" t="s">
        <v>1360</v>
      </c>
      <c r="D131" s="77" t="s">
        <v>130</v>
      </c>
      <c r="E131" s="77" t="s">
        <v>1357</v>
      </c>
      <c r="F131" s="77" t="s">
        <v>188</v>
      </c>
      <c r="G131" s="257">
        <v>64</v>
      </c>
      <c r="H131" s="77" t="s">
        <v>210</v>
      </c>
      <c r="I131" s="77" t="s">
        <v>210</v>
      </c>
      <c r="J131" s="77" t="s">
        <v>1725</v>
      </c>
      <c r="K131" s="101">
        <v>2</v>
      </c>
      <c r="L131" s="327">
        <v>38</v>
      </c>
      <c r="M131" s="327">
        <v>33</v>
      </c>
      <c r="N131" s="75" t="s">
        <v>413</v>
      </c>
      <c r="O131" s="75" t="s">
        <v>1726</v>
      </c>
      <c r="P131" s="75" t="s">
        <v>192</v>
      </c>
    </row>
    <row r="132" spans="2:16" x14ac:dyDescent="0.25">
      <c r="B132" s="257">
        <v>122</v>
      </c>
      <c r="C132" s="77" t="s">
        <v>1362</v>
      </c>
      <c r="D132" s="77" t="s">
        <v>7</v>
      </c>
      <c r="E132" s="77" t="s">
        <v>1359</v>
      </c>
      <c r="F132" s="77" t="s">
        <v>186</v>
      </c>
      <c r="G132" s="257">
        <v>137</v>
      </c>
      <c r="H132" s="77" t="s">
        <v>473</v>
      </c>
      <c r="I132" s="77" t="s">
        <v>463</v>
      </c>
      <c r="J132" s="77" t="s">
        <v>1727</v>
      </c>
      <c r="K132" s="101">
        <v>3</v>
      </c>
      <c r="L132" s="327">
        <v>21</v>
      </c>
      <c r="M132" s="327">
        <v>9</v>
      </c>
      <c r="N132" s="75" t="s">
        <v>1728</v>
      </c>
      <c r="O132" s="75" t="s">
        <v>1729</v>
      </c>
      <c r="P132" s="75" t="s">
        <v>1730</v>
      </c>
    </row>
    <row r="133" spans="2:16" x14ac:dyDescent="0.25">
      <c r="B133" s="257">
        <v>123</v>
      </c>
      <c r="C133" s="77" t="s">
        <v>1361</v>
      </c>
      <c r="D133" s="77" t="s">
        <v>130</v>
      </c>
      <c r="E133" s="77" t="s">
        <v>1358</v>
      </c>
      <c r="F133" s="77" t="s">
        <v>190</v>
      </c>
      <c r="G133" s="257">
        <v>120</v>
      </c>
      <c r="H133" s="77" t="s">
        <v>210</v>
      </c>
      <c r="I133" s="77" t="s">
        <v>439</v>
      </c>
      <c r="J133" s="77" t="s">
        <v>1731</v>
      </c>
      <c r="K133" s="101">
        <v>3</v>
      </c>
      <c r="L133" s="327">
        <v>18</v>
      </c>
      <c r="M133" s="327">
        <v>45</v>
      </c>
      <c r="N133" s="75" t="s">
        <v>227</v>
      </c>
      <c r="O133" s="75" t="s">
        <v>1732</v>
      </c>
      <c r="P133" s="75" t="s">
        <v>1733</v>
      </c>
    </row>
    <row r="134" spans="2:16" x14ac:dyDescent="0.25">
      <c r="B134" s="257">
        <v>124</v>
      </c>
      <c r="C134" s="77" t="s">
        <v>1363</v>
      </c>
      <c r="D134" s="77" t="s">
        <v>130</v>
      </c>
      <c r="E134" s="77" t="s">
        <v>263</v>
      </c>
      <c r="F134" s="77" t="s">
        <v>188</v>
      </c>
      <c r="G134" s="257">
        <v>69</v>
      </c>
      <c r="H134" s="77" t="s">
        <v>210</v>
      </c>
      <c r="I134" s="77" t="s">
        <v>293</v>
      </c>
      <c r="J134" s="77" t="s">
        <v>1734</v>
      </c>
      <c r="K134" s="101">
        <v>3</v>
      </c>
      <c r="L134" s="327">
        <v>5</v>
      </c>
      <c r="M134" s="327">
        <v>56</v>
      </c>
      <c r="N134" s="75" t="s">
        <v>1735</v>
      </c>
      <c r="O134" s="75" t="s">
        <v>1736</v>
      </c>
      <c r="P134" s="75" t="s">
        <v>299</v>
      </c>
    </row>
    <row r="135" spans="2:16" x14ac:dyDescent="0.25">
      <c r="B135" s="257">
        <v>125</v>
      </c>
      <c r="C135" s="77" t="s">
        <v>1357</v>
      </c>
      <c r="D135" s="77" t="s">
        <v>6</v>
      </c>
      <c r="E135" s="77" t="s">
        <v>263</v>
      </c>
      <c r="F135" s="77" t="s">
        <v>186</v>
      </c>
      <c r="G135" s="257">
        <v>67</v>
      </c>
      <c r="H135" s="77" t="s">
        <v>1445</v>
      </c>
      <c r="I135" s="77" t="s">
        <v>1737</v>
      </c>
      <c r="J135" s="77" t="s">
        <v>1738</v>
      </c>
      <c r="K135" s="101">
        <v>2</v>
      </c>
      <c r="L135" s="327">
        <v>52</v>
      </c>
      <c r="M135" s="327">
        <v>8</v>
      </c>
      <c r="N135" s="75" t="s">
        <v>735</v>
      </c>
      <c r="O135" s="75" t="s">
        <v>1739</v>
      </c>
      <c r="P135" s="75" t="s">
        <v>1740</v>
      </c>
    </row>
    <row r="136" spans="2:16" x14ac:dyDescent="0.25">
      <c r="B136" s="257">
        <v>126</v>
      </c>
      <c r="C136" s="77" t="s">
        <v>1358</v>
      </c>
      <c r="D136" s="77" t="s">
        <v>130</v>
      </c>
      <c r="E136" s="77" t="s">
        <v>1363</v>
      </c>
      <c r="F136" s="77" t="s">
        <v>190</v>
      </c>
      <c r="G136" s="257">
        <v>133</v>
      </c>
      <c r="H136" s="77" t="s">
        <v>293</v>
      </c>
      <c r="I136" s="77" t="s">
        <v>210</v>
      </c>
      <c r="J136" s="77" t="s">
        <v>1741</v>
      </c>
      <c r="K136" s="101">
        <v>3</v>
      </c>
      <c r="L136" s="327">
        <v>20</v>
      </c>
      <c r="M136" s="327">
        <v>28</v>
      </c>
      <c r="N136" s="75" t="s">
        <v>628</v>
      </c>
      <c r="O136" s="75" t="s">
        <v>1742</v>
      </c>
      <c r="P136" s="75" t="s">
        <v>1274</v>
      </c>
    </row>
    <row r="137" spans="2:16" x14ac:dyDescent="0.25">
      <c r="B137" s="257">
        <v>127</v>
      </c>
      <c r="C137" s="77" t="s">
        <v>1359</v>
      </c>
      <c r="D137" s="77" t="s">
        <v>6</v>
      </c>
      <c r="E137" s="77" t="s">
        <v>1361</v>
      </c>
      <c r="F137" s="77" t="s">
        <v>186</v>
      </c>
      <c r="G137" s="257">
        <v>49</v>
      </c>
      <c r="H137" s="77" t="s">
        <v>384</v>
      </c>
      <c r="I137" s="77" t="s">
        <v>1743</v>
      </c>
      <c r="J137" s="77" t="s">
        <v>1744</v>
      </c>
      <c r="K137" s="101">
        <v>2</v>
      </c>
      <c r="L137" s="327">
        <v>29</v>
      </c>
      <c r="M137" s="327">
        <v>40</v>
      </c>
      <c r="N137" s="75" t="s">
        <v>351</v>
      </c>
      <c r="O137" s="75" t="s">
        <v>1745</v>
      </c>
      <c r="P137" s="75" t="s">
        <v>466</v>
      </c>
    </row>
    <row r="138" spans="2:16" x14ac:dyDescent="0.25">
      <c r="B138" s="257">
        <v>128</v>
      </c>
      <c r="C138" s="77" t="s">
        <v>1360</v>
      </c>
      <c r="D138" s="77" t="s">
        <v>130</v>
      </c>
      <c r="E138" s="77" t="s">
        <v>1362</v>
      </c>
      <c r="F138" s="77" t="s">
        <v>184</v>
      </c>
      <c r="G138" s="257">
        <v>61</v>
      </c>
      <c r="H138" s="77" t="s">
        <v>210</v>
      </c>
      <c r="I138" s="77" t="s">
        <v>210</v>
      </c>
      <c r="J138" s="77" t="s">
        <v>1746</v>
      </c>
      <c r="K138" s="101">
        <v>2</v>
      </c>
      <c r="L138" s="327">
        <v>24</v>
      </c>
      <c r="M138" s="327">
        <v>53</v>
      </c>
      <c r="N138" s="75" t="s">
        <v>282</v>
      </c>
      <c r="O138" s="75" t="s">
        <v>1747</v>
      </c>
      <c r="P138" s="75" t="s">
        <v>1748</v>
      </c>
    </row>
    <row r="139" spans="2:16" x14ac:dyDescent="0.25">
      <c r="B139" s="257">
        <v>129</v>
      </c>
      <c r="C139" s="77" t="s">
        <v>1362</v>
      </c>
      <c r="D139" s="77" t="s">
        <v>130</v>
      </c>
      <c r="E139" s="77" t="s">
        <v>1357</v>
      </c>
      <c r="F139" s="77" t="s">
        <v>188</v>
      </c>
      <c r="G139" s="257">
        <v>82</v>
      </c>
      <c r="H139" s="77" t="s">
        <v>210</v>
      </c>
      <c r="I139" s="77" t="s">
        <v>210</v>
      </c>
      <c r="J139" s="77" t="s">
        <v>1749</v>
      </c>
      <c r="K139" s="101">
        <v>2</v>
      </c>
      <c r="L139" s="327">
        <v>56</v>
      </c>
      <c r="M139" s="327">
        <v>12</v>
      </c>
      <c r="N139" s="75" t="s">
        <v>231</v>
      </c>
      <c r="O139" s="75" t="s">
        <v>1750</v>
      </c>
      <c r="P139" s="75" t="s">
        <v>983</v>
      </c>
    </row>
    <row r="140" spans="2:16" x14ac:dyDescent="0.25">
      <c r="B140" s="257">
        <v>130</v>
      </c>
      <c r="C140" s="77" t="s">
        <v>1361</v>
      </c>
      <c r="D140" s="77" t="s">
        <v>6</v>
      </c>
      <c r="E140" s="77" t="s">
        <v>1360</v>
      </c>
      <c r="F140" s="77" t="s">
        <v>195</v>
      </c>
      <c r="G140" s="257">
        <v>119</v>
      </c>
      <c r="H140" s="77" t="s">
        <v>1751</v>
      </c>
      <c r="I140" s="77" t="s">
        <v>220</v>
      </c>
      <c r="J140" s="77" t="s">
        <v>1752</v>
      </c>
      <c r="K140" s="101">
        <v>3</v>
      </c>
      <c r="L140" s="327">
        <v>16</v>
      </c>
      <c r="M140" s="327">
        <v>17</v>
      </c>
      <c r="N140" s="75" t="s">
        <v>1753</v>
      </c>
      <c r="O140" s="75" t="s">
        <v>1754</v>
      </c>
      <c r="P140" s="75" t="s">
        <v>1755</v>
      </c>
    </row>
    <row r="141" spans="2:16" x14ac:dyDescent="0.25">
      <c r="B141" s="257">
        <v>131</v>
      </c>
      <c r="C141" s="77" t="s">
        <v>1363</v>
      </c>
      <c r="D141" s="77" t="s">
        <v>130</v>
      </c>
      <c r="E141" s="77" t="s">
        <v>1359</v>
      </c>
      <c r="F141" s="77" t="s">
        <v>188</v>
      </c>
      <c r="G141" s="257">
        <v>57</v>
      </c>
      <c r="H141" s="77" t="s">
        <v>210</v>
      </c>
      <c r="I141" s="77" t="s">
        <v>210</v>
      </c>
      <c r="J141" s="77" t="s">
        <v>1756</v>
      </c>
      <c r="K141" s="101">
        <v>2</v>
      </c>
      <c r="L141" s="327">
        <v>48</v>
      </c>
      <c r="M141" s="327">
        <v>30</v>
      </c>
      <c r="N141" s="75" t="s">
        <v>488</v>
      </c>
      <c r="O141" s="75" t="s">
        <v>1757</v>
      </c>
      <c r="P141" s="75" t="s">
        <v>185</v>
      </c>
    </row>
    <row r="142" spans="2:16" x14ac:dyDescent="0.25">
      <c r="B142" s="257">
        <v>132</v>
      </c>
      <c r="C142" s="77" t="s">
        <v>263</v>
      </c>
      <c r="D142" s="77" t="s">
        <v>130</v>
      </c>
      <c r="E142" s="77" t="s">
        <v>1358</v>
      </c>
      <c r="F142" s="77" t="s">
        <v>190</v>
      </c>
      <c r="G142" s="257">
        <v>72</v>
      </c>
      <c r="H142" s="77" t="s">
        <v>219</v>
      </c>
      <c r="I142" s="77" t="s">
        <v>210</v>
      </c>
      <c r="J142" s="77" t="s">
        <v>1758</v>
      </c>
      <c r="K142" s="101">
        <v>3</v>
      </c>
      <c r="L142" s="327">
        <v>7</v>
      </c>
      <c r="M142" s="327">
        <v>29</v>
      </c>
      <c r="N142" s="75" t="s">
        <v>408</v>
      </c>
      <c r="O142" s="75" t="s">
        <v>1759</v>
      </c>
      <c r="P142" s="75" t="s">
        <v>409</v>
      </c>
    </row>
    <row r="143" spans="2:16" x14ac:dyDescent="0.25">
      <c r="B143" s="257">
        <v>133</v>
      </c>
      <c r="C143" s="77" t="s">
        <v>1357</v>
      </c>
      <c r="D143" s="77" t="s">
        <v>130</v>
      </c>
      <c r="E143" s="77" t="s">
        <v>1358</v>
      </c>
      <c r="F143" s="77" t="s">
        <v>190</v>
      </c>
      <c r="G143" s="257">
        <v>60</v>
      </c>
      <c r="H143" s="77" t="s">
        <v>210</v>
      </c>
      <c r="I143" s="77" t="s">
        <v>210</v>
      </c>
      <c r="J143" s="77" t="s">
        <v>1760</v>
      </c>
      <c r="K143" s="101">
        <v>2</v>
      </c>
      <c r="L143" s="327">
        <v>50</v>
      </c>
      <c r="M143" s="327">
        <v>37</v>
      </c>
      <c r="N143" s="75" t="s">
        <v>404</v>
      </c>
      <c r="O143" s="75" t="s">
        <v>1761</v>
      </c>
      <c r="P143" s="75" t="s">
        <v>405</v>
      </c>
    </row>
    <row r="144" spans="2:16" x14ac:dyDescent="0.25">
      <c r="B144" s="257">
        <v>134</v>
      </c>
      <c r="C144" s="77" t="s">
        <v>1359</v>
      </c>
      <c r="D144" s="77" t="s">
        <v>130</v>
      </c>
      <c r="E144" s="77" t="s">
        <v>263</v>
      </c>
      <c r="F144" s="77" t="s">
        <v>188</v>
      </c>
      <c r="G144" s="257">
        <v>89</v>
      </c>
      <c r="H144" s="77" t="s">
        <v>210</v>
      </c>
      <c r="I144" s="77" t="s">
        <v>293</v>
      </c>
      <c r="J144" s="77" t="s">
        <v>1762</v>
      </c>
      <c r="K144" s="101">
        <v>3</v>
      </c>
      <c r="L144" s="327">
        <v>11</v>
      </c>
      <c r="M144" s="327">
        <v>51</v>
      </c>
      <c r="N144" s="75" t="s">
        <v>286</v>
      </c>
      <c r="O144" s="75" t="s">
        <v>1763</v>
      </c>
      <c r="P144" s="75" t="s">
        <v>287</v>
      </c>
    </row>
    <row r="145" spans="2:16" x14ac:dyDescent="0.25">
      <c r="B145" s="257">
        <v>135</v>
      </c>
      <c r="C145" s="77" t="s">
        <v>1360</v>
      </c>
      <c r="D145" s="77" t="s">
        <v>130</v>
      </c>
      <c r="E145" s="77" t="s">
        <v>1363</v>
      </c>
      <c r="F145" s="77" t="s">
        <v>188</v>
      </c>
      <c r="G145" s="257">
        <v>71</v>
      </c>
      <c r="H145" s="77" t="s">
        <v>223</v>
      </c>
      <c r="I145" s="77" t="s">
        <v>210</v>
      </c>
      <c r="J145" s="77" t="s">
        <v>1764</v>
      </c>
      <c r="K145" s="101">
        <v>2</v>
      </c>
      <c r="L145" s="327">
        <v>59</v>
      </c>
      <c r="M145" s="327">
        <v>23</v>
      </c>
      <c r="N145" s="75" t="s">
        <v>468</v>
      </c>
      <c r="O145" s="75" t="s">
        <v>1765</v>
      </c>
      <c r="P145" s="75" t="s">
        <v>1766</v>
      </c>
    </row>
    <row r="146" spans="2:16" x14ac:dyDescent="0.25">
      <c r="B146" s="257">
        <v>136</v>
      </c>
      <c r="C146" s="77" t="s">
        <v>1362</v>
      </c>
      <c r="D146" s="77" t="s">
        <v>130</v>
      </c>
      <c r="E146" s="77" t="s">
        <v>1361</v>
      </c>
      <c r="F146" s="77" t="s">
        <v>190</v>
      </c>
      <c r="G146" s="257">
        <v>138</v>
      </c>
      <c r="H146" s="77" t="s">
        <v>210</v>
      </c>
      <c r="I146" s="77" t="s">
        <v>446</v>
      </c>
      <c r="J146" s="77" t="s">
        <v>1767</v>
      </c>
      <c r="K146" s="101">
        <v>3</v>
      </c>
      <c r="L146" s="327">
        <v>20</v>
      </c>
      <c r="M146" s="327">
        <v>17</v>
      </c>
      <c r="N146" s="75" t="s">
        <v>222</v>
      </c>
      <c r="O146" s="75" t="s">
        <v>1768</v>
      </c>
      <c r="P146" s="75" t="s">
        <v>228</v>
      </c>
    </row>
    <row r="147" spans="2:16" x14ac:dyDescent="0.25">
      <c r="B147" s="257">
        <v>137</v>
      </c>
      <c r="C147" s="77" t="s">
        <v>1361</v>
      </c>
      <c r="D147" s="77" t="s">
        <v>130</v>
      </c>
      <c r="E147" s="77" t="s">
        <v>1357</v>
      </c>
      <c r="F147" s="77" t="s">
        <v>190</v>
      </c>
      <c r="G147" s="257">
        <v>117</v>
      </c>
      <c r="H147" s="77" t="s">
        <v>218</v>
      </c>
      <c r="I147" s="77" t="s">
        <v>210</v>
      </c>
      <c r="J147" s="77" t="s">
        <v>1769</v>
      </c>
      <c r="K147" s="101">
        <v>3</v>
      </c>
      <c r="L147" s="327">
        <v>17</v>
      </c>
      <c r="M147" s="327">
        <v>33</v>
      </c>
      <c r="N147" s="75" t="s">
        <v>397</v>
      </c>
      <c r="O147" s="75" t="s">
        <v>1770</v>
      </c>
      <c r="P147" s="75" t="s">
        <v>398</v>
      </c>
    </row>
    <row r="148" spans="2:16" x14ac:dyDescent="0.25">
      <c r="B148" s="257">
        <v>138</v>
      </c>
      <c r="C148" s="77" t="s">
        <v>1363</v>
      </c>
      <c r="D148" s="77" t="s">
        <v>6</v>
      </c>
      <c r="E148" s="77" t="s">
        <v>1362</v>
      </c>
      <c r="F148" s="77" t="s">
        <v>186</v>
      </c>
      <c r="G148" s="257">
        <v>61</v>
      </c>
      <c r="H148" s="77" t="s">
        <v>1771</v>
      </c>
      <c r="I148" s="77" t="s">
        <v>1772</v>
      </c>
      <c r="J148" s="77" t="s">
        <v>1773</v>
      </c>
      <c r="K148" s="101">
        <v>3</v>
      </c>
      <c r="L148" s="327">
        <v>6</v>
      </c>
      <c r="M148" s="327">
        <v>13</v>
      </c>
      <c r="N148" s="75" t="s">
        <v>367</v>
      </c>
      <c r="O148" s="75" t="s">
        <v>1774</v>
      </c>
      <c r="P148" s="75" t="s">
        <v>1775</v>
      </c>
    </row>
    <row r="149" spans="2:16" x14ac:dyDescent="0.25">
      <c r="B149" s="257">
        <v>139</v>
      </c>
      <c r="C149" s="77" t="s">
        <v>263</v>
      </c>
      <c r="D149" s="77" t="s">
        <v>130</v>
      </c>
      <c r="E149" s="77" t="s">
        <v>1360</v>
      </c>
      <c r="F149" s="77" t="s">
        <v>188</v>
      </c>
      <c r="G149" s="257">
        <v>42</v>
      </c>
      <c r="H149" s="77" t="s">
        <v>210</v>
      </c>
      <c r="I149" s="77" t="s">
        <v>947</v>
      </c>
      <c r="J149" s="77" t="s">
        <v>1776</v>
      </c>
      <c r="K149" s="101">
        <v>2</v>
      </c>
      <c r="L149" s="327">
        <v>28</v>
      </c>
      <c r="M149" s="327">
        <v>50</v>
      </c>
      <c r="N149" s="75" t="s">
        <v>1777</v>
      </c>
      <c r="O149" s="75" t="s">
        <v>1778</v>
      </c>
      <c r="P149" s="75" t="s">
        <v>1779</v>
      </c>
    </row>
    <row r="150" spans="2:16" x14ac:dyDescent="0.25">
      <c r="B150" s="257">
        <v>140</v>
      </c>
      <c r="C150" s="77" t="s">
        <v>1358</v>
      </c>
      <c r="D150" s="77" t="s">
        <v>6</v>
      </c>
      <c r="E150" s="77" t="s">
        <v>1359</v>
      </c>
      <c r="F150" s="77" t="s">
        <v>186</v>
      </c>
      <c r="G150" s="257">
        <v>63</v>
      </c>
      <c r="H150" s="77" t="s">
        <v>1780</v>
      </c>
      <c r="I150" s="77" t="s">
        <v>1781</v>
      </c>
      <c r="J150" s="77" t="s">
        <v>1782</v>
      </c>
      <c r="K150" s="101">
        <v>3</v>
      </c>
      <c r="L150" s="327">
        <v>6</v>
      </c>
      <c r="M150" s="327">
        <v>32</v>
      </c>
      <c r="N150" s="75" t="s">
        <v>406</v>
      </c>
      <c r="O150" s="75" t="s">
        <v>1783</v>
      </c>
      <c r="P150" s="75" t="s">
        <v>407</v>
      </c>
    </row>
    <row r="151" spans="2:16" x14ac:dyDescent="0.25">
      <c r="B151" s="257">
        <v>141</v>
      </c>
      <c r="C151" s="77" t="s">
        <v>1357</v>
      </c>
      <c r="D151" s="77" t="s">
        <v>130</v>
      </c>
      <c r="E151" s="77" t="s">
        <v>1359</v>
      </c>
      <c r="F151" s="77" t="s">
        <v>188</v>
      </c>
      <c r="G151" s="257">
        <v>38</v>
      </c>
      <c r="H151" s="77" t="s">
        <v>210</v>
      </c>
      <c r="I151" s="77" t="s">
        <v>210</v>
      </c>
      <c r="J151" s="77" t="s">
        <v>1784</v>
      </c>
      <c r="K151" s="101">
        <v>1</v>
      </c>
      <c r="L151" s="327">
        <v>50</v>
      </c>
      <c r="M151" s="327">
        <v>30</v>
      </c>
      <c r="N151" s="75" t="s">
        <v>1699</v>
      </c>
      <c r="O151" s="75" t="s">
        <v>1785</v>
      </c>
      <c r="P151" s="75" t="s">
        <v>1701</v>
      </c>
    </row>
    <row r="152" spans="2:16" x14ac:dyDescent="0.25">
      <c r="B152" s="257">
        <v>142</v>
      </c>
      <c r="C152" s="77" t="s">
        <v>1358</v>
      </c>
      <c r="D152" s="77" t="s">
        <v>130</v>
      </c>
      <c r="E152" s="77" t="s">
        <v>1360</v>
      </c>
      <c r="F152" s="77" t="s">
        <v>188</v>
      </c>
      <c r="G152" s="257">
        <v>101</v>
      </c>
      <c r="H152" s="77" t="s">
        <v>223</v>
      </c>
      <c r="I152" s="77" t="s">
        <v>210</v>
      </c>
      <c r="J152" s="77" t="s">
        <v>1786</v>
      </c>
      <c r="K152" s="101">
        <v>3</v>
      </c>
      <c r="L152" s="327">
        <v>14</v>
      </c>
      <c r="M152" s="327">
        <v>41</v>
      </c>
      <c r="N152" s="75" t="s">
        <v>231</v>
      </c>
      <c r="O152" s="75" t="s">
        <v>1787</v>
      </c>
      <c r="P152" s="75" t="s">
        <v>232</v>
      </c>
    </row>
    <row r="153" spans="2:16" x14ac:dyDescent="0.25">
      <c r="B153" s="257">
        <v>143</v>
      </c>
      <c r="C153" s="77" t="s">
        <v>263</v>
      </c>
      <c r="D153" s="77" t="s">
        <v>6</v>
      </c>
      <c r="E153" s="77" t="s">
        <v>1362</v>
      </c>
      <c r="F153" s="77" t="s">
        <v>186</v>
      </c>
      <c r="G153" s="257">
        <v>55</v>
      </c>
      <c r="H153" s="77" t="s">
        <v>375</v>
      </c>
      <c r="I153" s="77" t="s">
        <v>1788</v>
      </c>
      <c r="J153" s="77" t="s">
        <v>1789</v>
      </c>
      <c r="K153" s="101">
        <v>2</v>
      </c>
      <c r="L153" s="327">
        <v>48</v>
      </c>
      <c r="M153" s="327">
        <v>47</v>
      </c>
      <c r="N153" s="75" t="s">
        <v>416</v>
      </c>
      <c r="O153" s="75" t="s">
        <v>1790</v>
      </c>
      <c r="P153" s="75" t="s">
        <v>417</v>
      </c>
    </row>
    <row r="154" spans="2:16" x14ac:dyDescent="0.25">
      <c r="B154" s="257">
        <v>144</v>
      </c>
      <c r="C154" s="77" t="s">
        <v>1363</v>
      </c>
      <c r="D154" s="77" t="s">
        <v>130</v>
      </c>
      <c r="E154" s="77" t="s">
        <v>1361</v>
      </c>
      <c r="F154" s="77" t="s">
        <v>188</v>
      </c>
      <c r="G154" s="257">
        <v>45</v>
      </c>
      <c r="H154" s="77" t="s">
        <v>210</v>
      </c>
      <c r="I154" s="77" t="s">
        <v>219</v>
      </c>
      <c r="J154" s="77" t="s">
        <v>1791</v>
      </c>
      <c r="K154" s="101">
        <v>2</v>
      </c>
      <c r="L154" s="327">
        <v>28</v>
      </c>
      <c r="M154" s="327">
        <v>22</v>
      </c>
      <c r="N154" s="75" t="s">
        <v>307</v>
      </c>
      <c r="O154" s="75" t="s">
        <v>1792</v>
      </c>
      <c r="P154" s="75" t="s">
        <v>1710</v>
      </c>
    </row>
    <row r="155" spans="2:16" x14ac:dyDescent="0.25">
      <c r="B155" s="257">
        <v>145</v>
      </c>
      <c r="C155" s="77" t="s">
        <v>1363</v>
      </c>
      <c r="D155" s="77" t="s">
        <v>130</v>
      </c>
      <c r="E155" s="77" t="s">
        <v>1357</v>
      </c>
      <c r="F155" s="77" t="s">
        <v>190</v>
      </c>
      <c r="G155" s="257">
        <v>52</v>
      </c>
      <c r="H155" s="77" t="s">
        <v>210</v>
      </c>
      <c r="I155" s="77" t="s">
        <v>210</v>
      </c>
      <c r="J155" s="77" t="s">
        <v>1793</v>
      </c>
      <c r="K155" s="101">
        <v>2</v>
      </c>
      <c r="L155" s="327">
        <v>49</v>
      </c>
      <c r="M155" s="327">
        <v>10</v>
      </c>
      <c r="N155" s="75" t="s">
        <v>500</v>
      </c>
      <c r="O155" s="75" t="s">
        <v>1794</v>
      </c>
      <c r="P155" s="75" t="s">
        <v>1713</v>
      </c>
    </row>
    <row r="156" spans="2:16" x14ac:dyDescent="0.25">
      <c r="B156" s="257">
        <v>146</v>
      </c>
      <c r="C156" s="77" t="s">
        <v>1361</v>
      </c>
      <c r="D156" s="77" t="s">
        <v>130</v>
      </c>
      <c r="E156" s="77" t="s">
        <v>263</v>
      </c>
      <c r="F156" s="77" t="s">
        <v>190</v>
      </c>
      <c r="G156" s="257">
        <v>153</v>
      </c>
      <c r="H156" s="77" t="s">
        <v>210</v>
      </c>
      <c r="I156" s="77" t="s">
        <v>220</v>
      </c>
      <c r="J156" s="77" t="s">
        <v>1795</v>
      </c>
      <c r="K156" s="101">
        <v>3</v>
      </c>
      <c r="L156" s="327">
        <v>23</v>
      </c>
      <c r="M156" s="327">
        <v>58</v>
      </c>
      <c r="N156" s="75" t="s">
        <v>1715</v>
      </c>
      <c r="O156" s="75" t="s">
        <v>1796</v>
      </c>
      <c r="P156" s="75" t="s">
        <v>1717</v>
      </c>
    </row>
    <row r="157" spans="2:16" x14ac:dyDescent="0.25">
      <c r="B157" s="257">
        <v>147</v>
      </c>
      <c r="C157" s="77" t="s">
        <v>1362</v>
      </c>
      <c r="D157" s="77" t="s">
        <v>130</v>
      </c>
      <c r="E157" s="77" t="s">
        <v>1358</v>
      </c>
      <c r="F157" s="77" t="s">
        <v>190</v>
      </c>
      <c r="G157" s="257">
        <v>81</v>
      </c>
      <c r="H157" s="77" t="s">
        <v>210</v>
      </c>
      <c r="I157" s="77" t="s">
        <v>947</v>
      </c>
      <c r="J157" s="77" t="s">
        <v>1797</v>
      </c>
      <c r="K157" s="101">
        <v>2</v>
      </c>
      <c r="L157" s="327">
        <v>46</v>
      </c>
      <c r="M157" s="327">
        <v>30</v>
      </c>
      <c r="N157" s="75" t="s">
        <v>280</v>
      </c>
      <c r="O157" s="75" t="s">
        <v>1798</v>
      </c>
      <c r="P157" s="75" t="s">
        <v>412</v>
      </c>
    </row>
    <row r="158" spans="2:16" x14ac:dyDescent="0.25">
      <c r="B158" s="257">
        <v>148</v>
      </c>
      <c r="C158" s="77" t="s">
        <v>1360</v>
      </c>
      <c r="D158" s="77" t="s">
        <v>130</v>
      </c>
      <c r="E158" s="77" t="s">
        <v>1359</v>
      </c>
      <c r="F158" s="77" t="s">
        <v>188</v>
      </c>
      <c r="G158" s="257">
        <v>63</v>
      </c>
      <c r="H158" s="77" t="s">
        <v>210</v>
      </c>
      <c r="I158" s="77" t="s">
        <v>210</v>
      </c>
      <c r="J158" s="77" t="s">
        <v>1799</v>
      </c>
      <c r="K158" s="101">
        <v>2</v>
      </c>
      <c r="L158" s="327">
        <v>49</v>
      </c>
      <c r="M158" s="327">
        <v>40</v>
      </c>
      <c r="N158" s="75" t="s">
        <v>1722</v>
      </c>
      <c r="O158" s="75" t="s">
        <v>1800</v>
      </c>
      <c r="P158" s="75" t="s">
        <v>1724</v>
      </c>
    </row>
    <row r="159" spans="2:16" x14ac:dyDescent="0.25">
      <c r="B159" s="257">
        <v>149</v>
      </c>
      <c r="C159" s="77" t="s">
        <v>1357</v>
      </c>
      <c r="D159" s="77" t="s">
        <v>6</v>
      </c>
      <c r="E159" s="77" t="s">
        <v>1360</v>
      </c>
      <c r="F159" s="77" t="s">
        <v>186</v>
      </c>
      <c r="G159" s="257">
        <v>39</v>
      </c>
      <c r="H159" s="77" t="s">
        <v>126</v>
      </c>
      <c r="I159" s="77" t="s">
        <v>214</v>
      </c>
      <c r="J159" s="77" t="s">
        <v>1801</v>
      </c>
      <c r="K159" s="101">
        <v>1</v>
      </c>
      <c r="L159" s="327">
        <v>45</v>
      </c>
      <c r="M159" s="327">
        <v>19</v>
      </c>
      <c r="N159" s="75" t="s">
        <v>413</v>
      </c>
      <c r="O159" s="75" t="s">
        <v>1802</v>
      </c>
      <c r="P159" s="75" t="s">
        <v>192</v>
      </c>
    </row>
    <row r="160" spans="2:16" x14ac:dyDescent="0.25">
      <c r="B160" s="257">
        <v>150</v>
      </c>
      <c r="C160" s="77" t="s">
        <v>1359</v>
      </c>
      <c r="D160" s="77" t="s">
        <v>6</v>
      </c>
      <c r="E160" s="77" t="s">
        <v>1362</v>
      </c>
      <c r="F160" s="77" t="s">
        <v>186</v>
      </c>
      <c r="G160" s="257">
        <v>70</v>
      </c>
      <c r="H160" s="77" t="s">
        <v>214</v>
      </c>
      <c r="I160" s="77" t="s">
        <v>375</v>
      </c>
      <c r="J160" s="77" t="s">
        <v>1803</v>
      </c>
      <c r="K160" s="101">
        <v>2</v>
      </c>
      <c r="L160" s="327">
        <v>58</v>
      </c>
      <c r="M160" s="327">
        <v>33</v>
      </c>
      <c r="N160" s="75" t="s">
        <v>1728</v>
      </c>
      <c r="O160" s="75" t="s">
        <v>1804</v>
      </c>
      <c r="P160" s="75" t="s">
        <v>1730</v>
      </c>
    </row>
    <row r="161" spans="2:16" x14ac:dyDescent="0.25">
      <c r="B161" s="257">
        <v>151</v>
      </c>
      <c r="C161" s="77" t="s">
        <v>1358</v>
      </c>
      <c r="D161" s="77" t="s">
        <v>6</v>
      </c>
      <c r="E161" s="77" t="s">
        <v>1361</v>
      </c>
      <c r="F161" s="77" t="s">
        <v>186</v>
      </c>
      <c r="G161" s="257">
        <v>79</v>
      </c>
      <c r="H161" s="77" t="s">
        <v>1805</v>
      </c>
      <c r="I161" s="77" t="s">
        <v>1806</v>
      </c>
      <c r="J161" s="77" t="s">
        <v>1807</v>
      </c>
      <c r="K161" s="101">
        <v>3</v>
      </c>
      <c r="L161" s="327">
        <v>8</v>
      </c>
      <c r="M161" s="327">
        <v>1</v>
      </c>
      <c r="N161" s="75" t="s">
        <v>227</v>
      </c>
      <c r="O161" s="75" t="s">
        <v>1808</v>
      </c>
      <c r="P161" s="75" t="s">
        <v>1733</v>
      </c>
    </row>
    <row r="162" spans="2:16" x14ac:dyDescent="0.25">
      <c r="B162" s="257">
        <v>152</v>
      </c>
      <c r="C162" s="77" t="s">
        <v>263</v>
      </c>
      <c r="D162" s="77" t="s">
        <v>130</v>
      </c>
      <c r="E162" s="77" t="s">
        <v>1363</v>
      </c>
      <c r="F162" s="77" t="s">
        <v>188</v>
      </c>
      <c r="G162" s="257">
        <v>60</v>
      </c>
      <c r="H162" s="77" t="s">
        <v>472</v>
      </c>
      <c r="I162" s="77" t="s">
        <v>210</v>
      </c>
      <c r="J162" s="77" t="s">
        <v>1809</v>
      </c>
      <c r="K162" s="101">
        <v>2</v>
      </c>
      <c r="L162" s="327">
        <v>59</v>
      </c>
      <c r="M162" s="327">
        <v>20</v>
      </c>
      <c r="N162" s="75" t="s">
        <v>1735</v>
      </c>
      <c r="O162" s="75" t="s">
        <v>1810</v>
      </c>
      <c r="P162" s="75" t="s">
        <v>299</v>
      </c>
    </row>
    <row r="163" spans="2:16" x14ac:dyDescent="0.25">
      <c r="B163" s="257">
        <v>153</v>
      </c>
      <c r="C163" s="77" t="s">
        <v>263</v>
      </c>
      <c r="D163" s="77" t="s">
        <v>130</v>
      </c>
      <c r="E163" s="77" t="s">
        <v>1357</v>
      </c>
      <c r="F163" s="77" t="s">
        <v>188</v>
      </c>
      <c r="G163" s="257">
        <v>84</v>
      </c>
      <c r="H163" s="77" t="s">
        <v>210</v>
      </c>
      <c r="I163" s="77" t="s">
        <v>210</v>
      </c>
      <c r="J163" s="77" t="s">
        <v>1811</v>
      </c>
      <c r="K163" s="101">
        <v>2</v>
      </c>
      <c r="L163" s="327">
        <v>57</v>
      </c>
      <c r="M163" s="327">
        <v>46</v>
      </c>
      <c r="N163" s="75" t="s">
        <v>735</v>
      </c>
      <c r="O163" s="75" t="s">
        <v>1812</v>
      </c>
      <c r="P163" s="75" t="s">
        <v>1740</v>
      </c>
    </row>
    <row r="164" spans="2:16" x14ac:dyDescent="0.25">
      <c r="B164" s="257">
        <v>154</v>
      </c>
      <c r="C164" s="77" t="s">
        <v>1363</v>
      </c>
      <c r="D164" s="77" t="s">
        <v>130</v>
      </c>
      <c r="E164" s="77" t="s">
        <v>1358</v>
      </c>
      <c r="F164" s="77" t="s">
        <v>190</v>
      </c>
      <c r="G164" s="257">
        <v>78</v>
      </c>
      <c r="H164" s="77" t="s">
        <v>210</v>
      </c>
      <c r="I164" s="77" t="s">
        <v>210</v>
      </c>
      <c r="J164" s="77" t="s">
        <v>1813</v>
      </c>
      <c r="K164" s="101">
        <v>3</v>
      </c>
      <c r="L164" s="327">
        <v>10</v>
      </c>
      <c r="M164" s="327">
        <v>12</v>
      </c>
      <c r="N164" s="75" t="s">
        <v>628</v>
      </c>
      <c r="O164" s="75" t="s">
        <v>1814</v>
      </c>
      <c r="P164" s="75" t="s">
        <v>1274</v>
      </c>
    </row>
    <row r="165" spans="2:16" x14ac:dyDescent="0.25">
      <c r="B165" s="257">
        <v>155</v>
      </c>
      <c r="C165" s="77" t="s">
        <v>1361</v>
      </c>
      <c r="D165" s="77" t="s">
        <v>130</v>
      </c>
      <c r="E165" s="77" t="s">
        <v>1359</v>
      </c>
      <c r="F165" s="77" t="s">
        <v>190</v>
      </c>
      <c r="G165" s="257">
        <v>98</v>
      </c>
      <c r="H165" s="77" t="s">
        <v>220</v>
      </c>
      <c r="I165" s="77" t="s">
        <v>210</v>
      </c>
      <c r="J165" s="77" t="s">
        <v>1815</v>
      </c>
      <c r="K165" s="101">
        <v>3</v>
      </c>
      <c r="L165" s="327">
        <v>12</v>
      </c>
      <c r="M165" s="327">
        <v>36</v>
      </c>
      <c r="N165" s="75" t="s">
        <v>351</v>
      </c>
      <c r="O165" s="75" t="s">
        <v>1816</v>
      </c>
      <c r="P165" s="75" t="s">
        <v>466</v>
      </c>
    </row>
    <row r="166" spans="2:16" x14ac:dyDescent="0.25">
      <c r="B166" s="257">
        <v>156</v>
      </c>
      <c r="C166" s="77" t="s">
        <v>1362</v>
      </c>
      <c r="D166" s="77" t="s">
        <v>130</v>
      </c>
      <c r="E166" s="77" t="s">
        <v>1360</v>
      </c>
      <c r="F166" s="77" t="s">
        <v>188</v>
      </c>
      <c r="G166" s="257">
        <v>51</v>
      </c>
      <c r="H166" s="77" t="s">
        <v>210</v>
      </c>
      <c r="I166" s="77" t="s">
        <v>210</v>
      </c>
      <c r="J166" s="77" t="s">
        <v>1817</v>
      </c>
      <c r="K166" s="101">
        <v>2</v>
      </c>
      <c r="L166" s="327">
        <v>17</v>
      </c>
      <c r="M166" s="327">
        <v>18</v>
      </c>
      <c r="N166" s="75" t="s">
        <v>282</v>
      </c>
      <c r="O166" s="75" t="s">
        <v>1818</v>
      </c>
      <c r="P166" s="75" t="s">
        <v>1748</v>
      </c>
    </row>
    <row r="167" spans="2:16" x14ac:dyDescent="0.25">
      <c r="B167" s="257">
        <v>157</v>
      </c>
      <c r="C167" s="77" t="s">
        <v>1357</v>
      </c>
      <c r="D167" s="77" t="s">
        <v>6</v>
      </c>
      <c r="E167" s="77" t="s">
        <v>1362</v>
      </c>
      <c r="F167" s="77" t="s">
        <v>186</v>
      </c>
      <c r="G167" s="257">
        <v>56</v>
      </c>
      <c r="H167" s="77" t="s">
        <v>442</v>
      </c>
      <c r="I167" s="77" t="s">
        <v>187</v>
      </c>
      <c r="J167" s="77" t="s">
        <v>1819</v>
      </c>
      <c r="K167" s="101">
        <v>2</v>
      </c>
      <c r="L167" s="327">
        <v>34</v>
      </c>
      <c r="M167" s="327">
        <v>54</v>
      </c>
      <c r="N167" s="75" t="s">
        <v>231</v>
      </c>
      <c r="O167" s="75" t="s">
        <v>1820</v>
      </c>
      <c r="P167" s="75" t="s">
        <v>983</v>
      </c>
    </row>
    <row r="168" spans="2:16" x14ac:dyDescent="0.25">
      <c r="B168" s="257">
        <v>158</v>
      </c>
      <c r="C168" s="77" t="s">
        <v>1360</v>
      </c>
      <c r="D168" s="77" t="s">
        <v>130</v>
      </c>
      <c r="E168" s="77" t="s">
        <v>1361</v>
      </c>
      <c r="F168" s="77" t="s">
        <v>188</v>
      </c>
      <c r="G168" s="257">
        <v>62</v>
      </c>
      <c r="H168" s="77" t="s">
        <v>210</v>
      </c>
      <c r="I168" s="77" t="s">
        <v>223</v>
      </c>
      <c r="J168" s="77" t="s">
        <v>461</v>
      </c>
      <c r="K168" s="101">
        <v>2</v>
      </c>
      <c r="L168" s="327">
        <v>43</v>
      </c>
      <c r="M168" s="327">
        <v>35</v>
      </c>
      <c r="N168" s="75" t="s">
        <v>1753</v>
      </c>
      <c r="O168" s="75" t="s">
        <v>1821</v>
      </c>
      <c r="P168" s="75" t="s">
        <v>1755</v>
      </c>
    </row>
    <row r="169" spans="2:16" x14ac:dyDescent="0.25">
      <c r="B169" s="257">
        <v>159</v>
      </c>
      <c r="C169" s="77" t="s">
        <v>1359</v>
      </c>
      <c r="D169" s="77" t="s">
        <v>130</v>
      </c>
      <c r="E169" s="77" t="s">
        <v>1363</v>
      </c>
      <c r="F169" s="77" t="s">
        <v>188</v>
      </c>
      <c r="G169" s="257">
        <v>47</v>
      </c>
      <c r="H169" s="77" t="s">
        <v>210</v>
      </c>
      <c r="I169" s="77" t="s">
        <v>210</v>
      </c>
      <c r="J169" s="77" t="s">
        <v>1822</v>
      </c>
      <c r="K169" s="101">
        <v>2</v>
      </c>
      <c r="L169" s="327">
        <v>44</v>
      </c>
      <c r="M169" s="327">
        <v>31</v>
      </c>
      <c r="N169" s="75" t="s">
        <v>488</v>
      </c>
      <c r="O169" s="75" t="s">
        <v>1823</v>
      </c>
      <c r="P169" s="75" t="s">
        <v>185</v>
      </c>
    </row>
    <row r="170" spans="2:16" x14ac:dyDescent="0.25">
      <c r="B170" s="257">
        <v>160</v>
      </c>
      <c r="C170" s="77" t="s">
        <v>1358</v>
      </c>
      <c r="D170" s="77" t="s">
        <v>130</v>
      </c>
      <c r="E170" s="77" t="s">
        <v>263</v>
      </c>
      <c r="F170" s="77" t="s">
        <v>190</v>
      </c>
      <c r="G170" s="257">
        <v>66</v>
      </c>
      <c r="H170" s="77" t="s">
        <v>220</v>
      </c>
      <c r="I170" s="77" t="s">
        <v>210</v>
      </c>
      <c r="J170" s="77" t="s">
        <v>1824</v>
      </c>
      <c r="K170" s="101">
        <v>2</v>
      </c>
      <c r="L170" s="327">
        <v>58</v>
      </c>
      <c r="M170" s="327">
        <v>11</v>
      </c>
      <c r="N170" s="75" t="s">
        <v>408</v>
      </c>
      <c r="O170" s="75" t="s">
        <v>1825</v>
      </c>
      <c r="P170" s="75" t="s">
        <v>409</v>
      </c>
    </row>
    <row r="171" spans="2:16" x14ac:dyDescent="0.25">
      <c r="B171" s="257">
        <v>161</v>
      </c>
      <c r="C171" s="77" t="s">
        <v>1358</v>
      </c>
      <c r="D171" s="77" t="s">
        <v>6</v>
      </c>
      <c r="E171" s="77" t="s">
        <v>1357</v>
      </c>
      <c r="F171" s="77" t="s">
        <v>186</v>
      </c>
      <c r="G171" s="257">
        <v>81</v>
      </c>
      <c r="H171" s="77" t="s">
        <v>1826</v>
      </c>
      <c r="I171" s="77" t="s">
        <v>1827</v>
      </c>
      <c r="J171" s="77" t="s">
        <v>1828</v>
      </c>
      <c r="K171" s="101">
        <v>3</v>
      </c>
      <c r="L171" s="327">
        <v>11</v>
      </c>
      <c r="M171" s="327">
        <v>55</v>
      </c>
      <c r="N171" s="75" t="s">
        <v>404</v>
      </c>
      <c r="O171" s="75" t="s">
        <v>1829</v>
      </c>
      <c r="P171" s="75" t="s">
        <v>405</v>
      </c>
    </row>
    <row r="172" spans="2:16" x14ac:dyDescent="0.25">
      <c r="B172" s="257">
        <v>162</v>
      </c>
      <c r="C172" s="77" t="s">
        <v>263</v>
      </c>
      <c r="D172" s="77" t="s">
        <v>130</v>
      </c>
      <c r="E172" s="77" t="s">
        <v>1359</v>
      </c>
      <c r="F172" s="77" t="s">
        <v>188</v>
      </c>
      <c r="G172" s="257">
        <v>58</v>
      </c>
      <c r="H172" s="77" t="s">
        <v>271</v>
      </c>
      <c r="I172" s="77" t="s">
        <v>210</v>
      </c>
      <c r="J172" s="77" t="s">
        <v>1830</v>
      </c>
      <c r="K172" s="101">
        <v>2</v>
      </c>
      <c r="L172" s="327">
        <v>58</v>
      </c>
      <c r="M172" s="327">
        <v>46</v>
      </c>
      <c r="N172" s="75" t="s">
        <v>286</v>
      </c>
      <c r="O172" s="75" t="s">
        <v>1831</v>
      </c>
      <c r="P172" s="75" t="s">
        <v>287</v>
      </c>
    </row>
    <row r="173" spans="2:16" x14ac:dyDescent="0.25">
      <c r="B173" s="257">
        <v>163</v>
      </c>
      <c r="C173" s="77" t="s">
        <v>1363</v>
      </c>
      <c r="D173" s="77" t="s">
        <v>130</v>
      </c>
      <c r="E173" s="77" t="s">
        <v>1360</v>
      </c>
      <c r="F173" s="77" t="s">
        <v>188</v>
      </c>
      <c r="G173" s="257">
        <v>48</v>
      </c>
      <c r="H173" s="77" t="s">
        <v>210</v>
      </c>
      <c r="I173" s="77" t="s">
        <v>271</v>
      </c>
      <c r="J173" s="77" t="s">
        <v>1832</v>
      </c>
      <c r="K173" s="101">
        <v>2</v>
      </c>
      <c r="L173" s="327">
        <v>33</v>
      </c>
      <c r="M173" s="327">
        <v>51</v>
      </c>
      <c r="N173" s="75" t="s">
        <v>468</v>
      </c>
      <c r="O173" s="75" t="s">
        <v>1833</v>
      </c>
      <c r="P173" s="75" t="s">
        <v>1766</v>
      </c>
    </row>
    <row r="174" spans="2:16" x14ac:dyDescent="0.25">
      <c r="B174" s="257">
        <v>164</v>
      </c>
      <c r="C174" s="77" t="s">
        <v>1361</v>
      </c>
      <c r="D174" s="77" t="s">
        <v>130</v>
      </c>
      <c r="E174" s="77" t="s">
        <v>1362</v>
      </c>
      <c r="F174" s="77" t="s">
        <v>188</v>
      </c>
      <c r="G174" s="257">
        <v>84</v>
      </c>
      <c r="H174" s="77" t="s">
        <v>220</v>
      </c>
      <c r="I174" s="77" t="s">
        <v>210</v>
      </c>
      <c r="J174" s="77" t="s">
        <v>1524</v>
      </c>
      <c r="K174" s="101">
        <v>2</v>
      </c>
      <c r="L174" s="327">
        <v>51</v>
      </c>
      <c r="M174" s="327">
        <v>40</v>
      </c>
      <c r="N174" s="75" t="s">
        <v>222</v>
      </c>
      <c r="O174" s="75" t="s">
        <v>1834</v>
      </c>
      <c r="P174" s="75" t="s">
        <v>228</v>
      </c>
    </row>
    <row r="175" spans="2:16" x14ac:dyDescent="0.25">
      <c r="B175" s="257">
        <v>165</v>
      </c>
      <c r="C175" s="77" t="s">
        <v>1357</v>
      </c>
      <c r="D175" s="77" t="s">
        <v>130</v>
      </c>
      <c r="E175" s="77" t="s">
        <v>1361</v>
      </c>
      <c r="F175" s="77" t="s">
        <v>188</v>
      </c>
      <c r="G175" s="257">
        <v>52</v>
      </c>
      <c r="H175" s="77" t="s">
        <v>210</v>
      </c>
      <c r="I175" s="77" t="s">
        <v>267</v>
      </c>
      <c r="J175" s="77" t="s">
        <v>1835</v>
      </c>
      <c r="K175" s="101">
        <v>2</v>
      </c>
      <c r="L175" s="327">
        <v>29</v>
      </c>
      <c r="M175" s="327">
        <v>55</v>
      </c>
      <c r="N175" s="75" t="s">
        <v>397</v>
      </c>
      <c r="O175" s="75" t="s">
        <v>1836</v>
      </c>
      <c r="P175" s="75" t="s">
        <v>398</v>
      </c>
    </row>
    <row r="176" spans="2:16" x14ac:dyDescent="0.25">
      <c r="B176" s="257">
        <v>166</v>
      </c>
      <c r="C176" s="77" t="s">
        <v>1362</v>
      </c>
      <c r="D176" s="77" t="s">
        <v>130</v>
      </c>
      <c r="E176" s="77" t="s">
        <v>1363</v>
      </c>
      <c r="F176" s="77" t="s">
        <v>184</v>
      </c>
      <c r="G176" s="257">
        <v>27</v>
      </c>
      <c r="H176" s="77" t="s">
        <v>210</v>
      </c>
      <c r="I176" s="77" t="s">
        <v>210</v>
      </c>
      <c r="J176" s="77" t="s">
        <v>1837</v>
      </c>
      <c r="K176" s="101">
        <v>1</v>
      </c>
      <c r="L176" s="327">
        <v>27</v>
      </c>
      <c r="M176" s="327">
        <v>1</v>
      </c>
      <c r="N176" s="75" t="s">
        <v>367</v>
      </c>
      <c r="O176" s="75" t="s">
        <v>1838</v>
      </c>
      <c r="P176" s="75" t="s">
        <v>1775</v>
      </c>
    </row>
    <row r="177" spans="1:16" x14ac:dyDescent="0.25">
      <c r="B177" s="257">
        <v>167</v>
      </c>
      <c r="C177" s="77" t="s">
        <v>1360</v>
      </c>
      <c r="D177" s="77" t="s">
        <v>130</v>
      </c>
      <c r="E177" s="77" t="s">
        <v>263</v>
      </c>
      <c r="F177" s="77" t="s">
        <v>184</v>
      </c>
      <c r="G177" s="257">
        <v>25</v>
      </c>
      <c r="H177" s="77" t="s">
        <v>210</v>
      </c>
      <c r="I177" s="77" t="s">
        <v>1839</v>
      </c>
      <c r="J177" s="77" t="s">
        <v>1840</v>
      </c>
      <c r="K177" s="101">
        <v>1</v>
      </c>
      <c r="L177" s="327">
        <v>0</v>
      </c>
      <c r="M177" s="327">
        <v>38</v>
      </c>
      <c r="N177" s="75" t="s">
        <v>1777</v>
      </c>
      <c r="O177" s="75" t="s">
        <v>1841</v>
      </c>
      <c r="P177" s="75" t="s">
        <v>1779</v>
      </c>
    </row>
    <row r="178" spans="1:16" x14ac:dyDescent="0.25">
      <c r="B178" s="257">
        <v>168</v>
      </c>
      <c r="C178" s="77" t="s">
        <v>1359</v>
      </c>
      <c r="D178" s="77" t="s">
        <v>130</v>
      </c>
      <c r="E178" s="77" t="s">
        <v>1358</v>
      </c>
      <c r="F178" s="77" t="s">
        <v>188</v>
      </c>
      <c r="G178" s="257">
        <v>60</v>
      </c>
      <c r="H178" s="77" t="s">
        <v>210</v>
      </c>
      <c r="I178" s="77" t="s">
        <v>277</v>
      </c>
      <c r="J178" s="77" t="s">
        <v>1842</v>
      </c>
      <c r="K178" s="101">
        <v>3</v>
      </c>
      <c r="L178" s="327">
        <v>2</v>
      </c>
      <c r="M178" s="327">
        <v>33</v>
      </c>
      <c r="N178" s="75" t="s">
        <v>406</v>
      </c>
      <c r="O178" s="75" t="s">
        <v>1843</v>
      </c>
      <c r="P178" s="75" t="s">
        <v>407</v>
      </c>
    </row>
    <row r="179" spans="1:16" x14ac:dyDescent="0.25">
      <c r="A179" s="257"/>
      <c r="K179" s="101" t="s">
        <v>21</v>
      </c>
      <c r="L179" s="327" t="s">
        <v>21</v>
      </c>
      <c r="M179" s="327" t="s">
        <v>21</v>
      </c>
    </row>
  </sheetData>
  <sortState xmlns:xlrd2="http://schemas.microsoft.com/office/spreadsheetml/2017/richdata2" ref="A11:P178">
    <sortCondition ref="B11:B178"/>
    <sortCondition ref="G11:G178"/>
  </sortState>
  <mergeCells count="2">
    <mergeCell ref="K6:M6"/>
    <mergeCell ref="K5:M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12"/>
  <sheetViews>
    <sheetView workbookViewId="0">
      <pane ySplit="10" topLeftCell="A11" activePane="bottomLeft" state="frozen"/>
      <selection pane="bottomLeft" activeCell="A7" sqref="A7"/>
    </sheetView>
  </sheetViews>
  <sheetFormatPr defaultRowHeight="15" x14ac:dyDescent="0.25"/>
  <cols>
    <col min="1" max="1" width="1.7109375" customWidth="1"/>
    <col min="2" max="2" width="4" style="257" customWidth="1"/>
    <col min="3" max="3" width="25" style="257" bestFit="1" customWidth="1"/>
    <col min="4" max="4" width="7.140625" style="257" bestFit="1" customWidth="1"/>
    <col min="5" max="5" width="25" style="257" bestFit="1" customWidth="1"/>
    <col min="6" max="6" width="16.140625" style="257" customWidth="1"/>
    <col min="7" max="7" width="4" style="257" customWidth="1"/>
    <col min="8" max="8" width="5.7109375" style="257" customWidth="1"/>
    <col min="9" max="10" width="7.7109375" style="257" customWidth="1"/>
    <col min="11" max="11" width="10.7109375" style="257" customWidth="1"/>
    <col min="12" max="12" width="4.7109375" style="101" customWidth="1"/>
    <col min="13" max="14" width="4.7109375" style="339" customWidth="1"/>
    <col min="15" max="15" width="5.7109375" style="257" customWidth="1"/>
    <col min="16" max="16" width="61.140625" customWidth="1"/>
    <col min="17" max="17" width="58.7109375" customWidth="1"/>
    <col min="18" max="18" width="3.7109375" style="338" customWidth="1"/>
  </cols>
  <sheetData>
    <row r="1" spans="1:18" ht="21" x14ac:dyDescent="0.35">
      <c r="A1" s="337" t="s">
        <v>1962</v>
      </c>
    </row>
    <row r="2" spans="1:18" hidden="1" x14ac:dyDescent="0.25"/>
    <row r="3" spans="1:18" hidden="1" x14ac:dyDescent="0.25">
      <c r="P3">
        <f>213.5*60/54</f>
        <v>237.22222222222223</v>
      </c>
    </row>
    <row r="4" spans="1:18" hidden="1" x14ac:dyDescent="0.25"/>
    <row r="5" spans="1:18" x14ac:dyDescent="0.25">
      <c r="H5" s="257">
        <f>4+H7*10/(3600*100)</f>
        <v>4.4964722222222218</v>
      </c>
    </row>
    <row r="6" spans="1:18" x14ac:dyDescent="0.25">
      <c r="D6" s="76" t="s">
        <v>130</v>
      </c>
      <c r="H6" s="340">
        <f>H7/200</f>
        <v>89.364999999999995</v>
      </c>
      <c r="L6" s="403">
        <f>(L7*3600+M7*60+N7)/(3600*G7)</f>
        <v>4.1473138888888892</v>
      </c>
      <c r="M6" s="403"/>
      <c r="N6" s="403"/>
    </row>
    <row r="7" spans="1:18" x14ac:dyDescent="0.25">
      <c r="G7" s="77">
        <f>SUM(G11:G110)</f>
        <v>100</v>
      </c>
      <c r="H7" s="257">
        <f>SUM(H11:H110)*2-43</f>
        <v>17873</v>
      </c>
      <c r="L7" s="257">
        <f>SUM(L11:L110)</f>
        <v>365</v>
      </c>
      <c r="M7" s="257">
        <f>SUM(M11:M110)</f>
        <v>2935</v>
      </c>
      <c r="N7" s="257">
        <f>SUM(N11:N110)</f>
        <v>2933</v>
      </c>
      <c r="R7" s="338">
        <f>SUM(R11:R110)</f>
        <v>16</v>
      </c>
    </row>
    <row r="8" spans="1:18" x14ac:dyDescent="0.25">
      <c r="L8" s="101" t="s">
        <v>433</v>
      </c>
      <c r="M8" s="339" t="s">
        <v>434</v>
      </c>
      <c r="N8" s="339" t="s">
        <v>173</v>
      </c>
    </row>
    <row r="9" spans="1:18" x14ac:dyDescent="0.25">
      <c r="B9" s="257" t="s">
        <v>772</v>
      </c>
      <c r="C9" s="77" t="s">
        <v>2</v>
      </c>
      <c r="D9" s="77" t="s">
        <v>1863</v>
      </c>
      <c r="E9" s="77" t="s">
        <v>3</v>
      </c>
      <c r="F9" s="77" t="s">
        <v>124</v>
      </c>
      <c r="G9" s="77"/>
      <c r="H9" s="257" t="s">
        <v>161</v>
      </c>
      <c r="I9" s="77" t="s">
        <v>162</v>
      </c>
      <c r="J9" s="77" t="s">
        <v>163</v>
      </c>
      <c r="K9" s="257" t="s">
        <v>125</v>
      </c>
      <c r="O9" s="77" t="s">
        <v>10</v>
      </c>
      <c r="P9" s="75" t="s">
        <v>164</v>
      </c>
      <c r="Q9" s="75" t="s">
        <v>11</v>
      </c>
      <c r="R9" s="338" t="s">
        <v>1963</v>
      </c>
    </row>
    <row r="11" spans="1:18" x14ac:dyDescent="0.25">
      <c r="B11" s="257">
        <v>1</v>
      </c>
      <c r="C11" s="77" t="s">
        <v>1855</v>
      </c>
      <c r="D11" s="77" t="s">
        <v>130</v>
      </c>
      <c r="E11" s="77" t="s">
        <v>1864</v>
      </c>
      <c r="F11" s="77" t="s">
        <v>184</v>
      </c>
      <c r="G11" s="101">
        <v>1</v>
      </c>
      <c r="H11" s="257">
        <v>143</v>
      </c>
      <c r="I11" s="77" t="s">
        <v>210</v>
      </c>
      <c r="J11" s="77" t="s">
        <v>219</v>
      </c>
      <c r="K11" s="78">
        <v>0.19768518518518519</v>
      </c>
      <c r="L11" s="101">
        <v>4</v>
      </c>
      <c r="M11" s="339">
        <v>44</v>
      </c>
      <c r="N11" s="339">
        <v>40</v>
      </c>
      <c r="O11" s="77" t="s">
        <v>1865</v>
      </c>
      <c r="P11" s="75" t="s">
        <v>1866</v>
      </c>
      <c r="Q11" s="75" t="s">
        <v>1867</v>
      </c>
      <c r="R11" s="338">
        <v>0</v>
      </c>
    </row>
    <row r="12" spans="1:18" x14ac:dyDescent="0.25">
      <c r="B12" s="257">
        <v>2</v>
      </c>
      <c r="C12" s="77" t="s">
        <v>1864</v>
      </c>
      <c r="D12" s="77" t="s">
        <v>130</v>
      </c>
      <c r="E12" s="77" t="s">
        <v>1855</v>
      </c>
      <c r="F12" s="77" t="s">
        <v>184</v>
      </c>
      <c r="G12" s="101">
        <v>1</v>
      </c>
      <c r="H12" s="257">
        <v>64</v>
      </c>
      <c r="I12" s="77" t="s">
        <v>220</v>
      </c>
      <c r="J12" s="77" t="s">
        <v>210</v>
      </c>
      <c r="K12" s="78">
        <v>0.16743055555555555</v>
      </c>
      <c r="L12" s="101">
        <v>4</v>
      </c>
      <c r="M12" s="339">
        <v>1</v>
      </c>
      <c r="N12" s="339">
        <v>6</v>
      </c>
      <c r="O12" s="77" t="s">
        <v>1865</v>
      </c>
      <c r="P12" s="75" t="s">
        <v>1868</v>
      </c>
      <c r="Q12" s="75" t="s">
        <v>1867</v>
      </c>
    </row>
    <row r="13" spans="1:18" x14ac:dyDescent="0.25">
      <c r="B13" s="257">
        <v>3</v>
      </c>
      <c r="C13" s="77" t="s">
        <v>1855</v>
      </c>
      <c r="D13" s="77" t="s">
        <v>130</v>
      </c>
      <c r="E13" s="77" t="s">
        <v>1864</v>
      </c>
      <c r="F13" s="77" t="s">
        <v>188</v>
      </c>
      <c r="G13" s="101">
        <v>1</v>
      </c>
      <c r="H13" s="257">
        <v>53</v>
      </c>
      <c r="I13" s="77" t="s">
        <v>210</v>
      </c>
      <c r="J13" s="77" t="s">
        <v>472</v>
      </c>
      <c r="K13" s="78">
        <v>0.14129629629629628</v>
      </c>
      <c r="L13" s="101">
        <v>3</v>
      </c>
      <c r="M13" s="339">
        <v>23</v>
      </c>
      <c r="N13" s="339">
        <v>28</v>
      </c>
      <c r="O13" s="77" t="s">
        <v>416</v>
      </c>
      <c r="P13" s="75" t="s">
        <v>1869</v>
      </c>
      <c r="Q13" s="75" t="s">
        <v>417</v>
      </c>
    </row>
    <row r="14" spans="1:18" x14ac:dyDescent="0.25">
      <c r="B14" s="257">
        <v>4</v>
      </c>
      <c r="C14" s="77" t="s">
        <v>1864</v>
      </c>
      <c r="D14" s="77" t="s">
        <v>130</v>
      </c>
      <c r="E14" s="77" t="s">
        <v>1855</v>
      </c>
      <c r="F14" s="77" t="s">
        <v>188</v>
      </c>
      <c r="G14" s="101">
        <v>1</v>
      </c>
      <c r="H14" s="257">
        <v>63</v>
      </c>
      <c r="I14" s="77" t="s">
        <v>220</v>
      </c>
      <c r="J14" s="77" t="s">
        <v>210</v>
      </c>
      <c r="K14" s="78">
        <v>0.15197916666666667</v>
      </c>
      <c r="L14" s="101">
        <v>3</v>
      </c>
      <c r="M14" s="339">
        <v>38</v>
      </c>
      <c r="N14" s="339">
        <v>51</v>
      </c>
      <c r="O14" s="77" t="s">
        <v>416</v>
      </c>
      <c r="P14" s="75" t="s">
        <v>1870</v>
      </c>
      <c r="Q14" s="75" t="s">
        <v>417</v>
      </c>
    </row>
    <row r="15" spans="1:18" x14ac:dyDescent="0.25">
      <c r="B15" s="257">
        <v>5</v>
      </c>
      <c r="C15" s="77" t="s">
        <v>1855</v>
      </c>
      <c r="D15" s="77" t="s">
        <v>130</v>
      </c>
      <c r="E15" s="77" t="s">
        <v>1864</v>
      </c>
      <c r="F15" s="77" t="s">
        <v>188</v>
      </c>
      <c r="G15" s="101">
        <v>1</v>
      </c>
      <c r="H15" s="257">
        <v>79</v>
      </c>
      <c r="I15" s="77" t="s">
        <v>210</v>
      </c>
      <c r="J15" s="77" t="s">
        <v>210</v>
      </c>
      <c r="K15" s="78">
        <v>0.17876157407407409</v>
      </c>
      <c r="L15" s="101">
        <v>4</v>
      </c>
      <c r="M15" s="339">
        <v>17</v>
      </c>
      <c r="N15" s="339">
        <v>25</v>
      </c>
      <c r="O15" s="77" t="s">
        <v>364</v>
      </c>
      <c r="P15" s="75" t="s">
        <v>1871</v>
      </c>
      <c r="Q15" s="75" t="s">
        <v>365</v>
      </c>
    </row>
    <row r="16" spans="1:18" x14ac:dyDescent="0.25">
      <c r="B16" s="257">
        <v>6</v>
      </c>
      <c r="C16" s="77" t="s">
        <v>1864</v>
      </c>
      <c r="D16" s="77" t="s">
        <v>130</v>
      </c>
      <c r="E16" s="77" t="s">
        <v>1855</v>
      </c>
      <c r="F16" s="77" t="s">
        <v>403</v>
      </c>
      <c r="G16" s="101">
        <v>1</v>
      </c>
      <c r="H16" s="257">
        <v>144</v>
      </c>
      <c r="I16" s="77" t="s">
        <v>210</v>
      </c>
      <c r="J16" s="77" t="s">
        <v>210</v>
      </c>
      <c r="K16" s="78">
        <v>0.19659722222222223</v>
      </c>
      <c r="L16" s="101">
        <v>4</v>
      </c>
      <c r="M16" s="339">
        <v>43</v>
      </c>
      <c r="N16" s="339">
        <v>6</v>
      </c>
      <c r="O16" s="77" t="s">
        <v>364</v>
      </c>
      <c r="P16" s="75" t="s">
        <v>1872</v>
      </c>
      <c r="Q16" s="75" t="s">
        <v>365</v>
      </c>
      <c r="R16" s="338">
        <v>1</v>
      </c>
    </row>
    <row r="17" spans="2:18" x14ac:dyDescent="0.25">
      <c r="B17" s="257">
        <v>7</v>
      </c>
      <c r="C17" s="77" t="s">
        <v>1855</v>
      </c>
      <c r="D17" s="77" t="s">
        <v>130</v>
      </c>
      <c r="E17" s="77" t="s">
        <v>1864</v>
      </c>
      <c r="F17" s="77" t="s">
        <v>190</v>
      </c>
      <c r="G17" s="101">
        <v>1</v>
      </c>
      <c r="H17" s="257">
        <v>120</v>
      </c>
      <c r="I17" s="77" t="s">
        <v>210</v>
      </c>
      <c r="J17" s="77" t="s">
        <v>210</v>
      </c>
      <c r="K17" s="78">
        <v>0.19199074074074074</v>
      </c>
      <c r="L17" s="101">
        <v>4</v>
      </c>
      <c r="M17" s="339">
        <v>36</v>
      </c>
      <c r="N17" s="339">
        <v>28</v>
      </c>
      <c r="O17" s="77" t="s">
        <v>1873</v>
      </c>
      <c r="P17" s="75" t="s">
        <v>1874</v>
      </c>
      <c r="Q17" s="75" t="s">
        <v>1875</v>
      </c>
      <c r="R17" s="338">
        <v>1</v>
      </c>
    </row>
    <row r="18" spans="2:18" x14ac:dyDescent="0.25">
      <c r="B18" s="257">
        <v>8</v>
      </c>
      <c r="C18" s="77" t="s">
        <v>1864</v>
      </c>
      <c r="D18" s="77" t="s">
        <v>130</v>
      </c>
      <c r="E18" s="77" t="s">
        <v>1855</v>
      </c>
      <c r="F18" s="77" t="s">
        <v>184</v>
      </c>
      <c r="G18" s="101">
        <v>1</v>
      </c>
      <c r="H18" s="257">
        <v>61</v>
      </c>
      <c r="I18" s="77" t="s">
        <v>220</v>
      </c>
      <c r="J18" s="77" t="s">
        <v>210</v>
      </c>
      <c r="K18" s="78">
        <v>0.17135416666666667</v>
      </c>
      <c r="L18" s="101">
        <v>4</v>
      </c>
      <c r="M18" s="339">
        <v>6</v>
      </c>
      <c r="N18" s="339">
        <v>45</v>
      </c>
      <c r="O18" s="77" t="s">
        <v>1873</v>
      </c>
      <c r="P18" s="75" t="s">
        <v>1876</v>
      </c>
      <c r="Q18" s="75" t="s">
        <v>1875</v>
      </c>
    </row>
    <row r="19" spans="2:18" x14ac:dyDescent="0.25">
      <c r="B19" s="257">
        <v>9</v>
      </c>
      <c r="C19" s="77" t="s">
        <v>1855</v>
      </c>
      <c r="D19" s="77" t="s">
        <v>130</v>
      </c>
      <c r="E19" s="77" t="s">
        <v>1864</v>
      </c>
      <c r="F19" s="77" t="s">
        <v>188</v>
      </c>
      <c r="G19" s="101">
        <v>1</v>
      </c>
      <c r="H19" s="257">
        <v>45</v>
      </c>
      <c r="I19" s="77" t="s">
        <v>210</v>
      </c>
      <c r="J19" s="77" t="s">
        <v>277</v>
      </c>
      <c r="K19" s="78">
        <v>0.18682870370370372</v>
      </c>
      <c r="L19" s="101">
        <v>4</v>
      </c>
      <c r="M19" s="339">
        <v>29</v>
      </c>
      <c r="N19" s="339">
        <v>2</v>
      </c>
      <c r="O19" s="77" t="s">
        <v>1877</v>
      </c>
      <c r="P19" s="75" t="s">
        <v>1878</v>
      </c>
      <c r="Q19" s="75" t="s">
        <v>357</v>
      </c>
    </row>
    <row r="20" spans="2:18" x14ac:dyDescent="0.25">
      <c r="B20" s="257">
        <v>10</v>
      </c>
      <c r="C20" s="77" t="s">
        <v>1864</v>
      </c>
      <c r="D20" s="77" t="s">
        <v>6</v>
      </c>
      <c r="E20" s="77" t="s">
        <v>1855</v>
      </c>
      <c r="F20" s="77" t="s">
        <v>186</v>
      </c>
      <c r="G20" s="101">
        <v>1</v>
      </c>
      <c r="H20" s="257">
        <v>79</v>
      </c>
      <c r="I20" s="77" t="s">
        <v>1879</v>
      </c>
      <c r="J20" s="77" t="s">
        <v>1880</v>
      </c>
      <c r="K20" s="78">
        <v>0.18392361111111111</v>
      </c>
      <c r="L20" s="101">
        <v>4</v>
      </c>
      <c r="M20" s="339">
        <v>24</v>
      </c>
      <c r="N20" s="339">
        <v>51</v>
      </c>
      <c r="O20" s="77" t="s">
        <v>1223</v>
      </c>
      <c r="P20" s="75" t="s">
        <v>1881</v>
      </c>
      <c r="Q20" s="75" t="s">
        <v>1225</v>
      </c>
      <c r="R20" s="338">
        <v>0</v>
      </c>
    </row>
    <row r="21" spans="2:18" x14ac:dyDescent="0.25">
      <c r="B21" s="257">
        <v>11</v>
      </c>
      <c r="C21" s="77" t="s">
        <v>1855</v>
      </c>
      <c r="D21" s="77" t="s">
        <v>130</v>
      </c>
      <c r="E21" s="77" t="s">
        <v>1864</v>
      </c>
      <c r="F21" s="77" t="s">
        <v>190</v>
      </c>
      <c r="G21" s="101">
        <v>1</v>
      </c>
      <c r="H21" s="257">
        <v>64</v>
      </c>
      <c r="I21" s="77" t="s">
        <v>210</v>
      </c>
      <c r="J21" s="77" t="s">
        <v>210</v>
      </c>
      <c r="K21" s="78">
        <v>0.15662037037037038</v>
      </c>
      <c r="L21" s="101">
        <v>3</v>
      </c>
      <c r="M21" s="339">
        <v>45</v>
      </c>
      <c r="N21" s="339">
        <v>32</v>
      </c>
      <c r="O21" s="77" t="s">
        <v>44</v>
      </c>
      <c r="P21" s="75" t="s">
        <v>1882</v>
      </c>
      <c r="Q21" s="75" t="s">
        <v>191</v>
      </c>
      <c r="R21" s="338">
        <v>1</v>
      </c>
    </row>
    <row r="22" spans="2:18" x14ac:dyDescent="0.25">
      <c r="B22" s="257">
        <v>12</v>
      </c>
      <c r="C22" s="77" t="s">
        <v>1864</v>
      </c>
      <c r="D22" s="77" t="s">
        <v>7</v>
      </c>
      <c r="E22" s="77" t="s">
        <v>1855</v>
      </c>
      <c r="F22" s="77" t="s">
        <v>186</v>
      </c>
      <c r="G22" s="101">
        <v>1</v>
      </c>
      <c r="H22" s="257">
        <v>81</v>
      </c>
      <c r="I22" s="77" t="s">
        <v>1883</v>
      </c>
      <c r="J22" s="77" t="s">
        <v>1884</v>
      </c>
      <c r="K22" s="78">
        <v>0.17060185185185184</v>
      </c>
      <c r="L22" s="101">
        <v>4</v>
      </c>
      <c r="M22" s="339">
        <v>5</v>
      </c>
      <c r="N22" s="339">
        <v>40</v>
      </c>
      <c r="O22" s="77" t="s">
        <v>44</v>
      </c>
      <c r="P22" s="75" t="s">
        <v>1885</v>
      </c>
      <c r="Q22" s="75" t="s">
        <v>191</v>
      </c>
      <c r="R22" s="338">
        <v>0</v>
      </c>
    </row>
    <row r="23" spans="2:18" x14ac:dyDescent="0.25">
      <c r="B23" s="257">
        <v>13</v>
      </c>
      <c r="C23" s="77" t="s">
        <v>1855</v>
      </c>
      <c r="D23" s="77" t="s">
        <v>130</v>
      </c>
      <c r="E23" s="77" t="s">
        <v>1864</v>
      </c>
      <c r="F23" s="77" t="s">
        <v>188</v>
      </c>
      <c r="G23" s="101">
        <v>1</v>
      </c>
      <c r="H23" s="257">
        <v>57</v>
      </c>
      <c r="I23" s="77" t="s">
        <v>210</v>
      </c>
      <c r="J23" s="77" t="s">
        <v>293</v>
      </c>
      <c r="K23" s="78">
        <v>0.16405092592592593</v>
      </c>
      <c r="L23" s="101">
        <v>3</v>
      </c>
      <c r="M23" s="339">
        <v>56</v>
      </c>
      <c r="N23" s="339">
        <v>14</v>
      </c>
      <c r="O23" s="77" t="s">
        <v>385</v>
      </c>
      <c r="P23" s="75" t="s">
        <v>1886</v>
      </c>
      <c r="Q23" s="75" t="s">
        <v>390</v>
      </c>
    </row>
    <row r="24" spans="2:18" x14ac:dyDescent="0.25">
      <c r="B24" s="257">
        <v>14</v>
      </c>
      <c r="C24" s="77" t="s">
        <v>1864</v>
      </c>
      <c r="D24" s="77" t="s">
        <v>130</v>
      </c>
      <c r="E24" s="77" t="s">
        <v>1855</v>
      </c>
      <c r="F24" s="77" t="s">
        <v>184</v>
      </c>
      <c r="G24" s="101">
        <v>1</v>
      </c>
      <c r="H24" s="257">
        <v>77</v>
      </c>
      <c r="I24" s="77" t="s">
        <v>220</v>
      </c>
      <c r="J24" s="77" t="s">
        <v>210</v>
      </c>
      <c r="K24" s="78">
        <v>0.17260416666666667</v>
      </c>
      <c r="L24" s="101">
        <v>4</v>
      </c>
      <c r="M24" s="339">
        <v>8</v>
      </c>
      <c r="N24" s="339">
        <v>33</v>
      </c>
      <c r="O24" s="77" t="s">
        <v>385</v>
      </c>
      <c r="P24" s="75" t="s">
        <v>1887</v>
      </c>
      <c r="Q24" s="75" t="s">
        <v>390</v>
      </c>
    </row>
    <row r="25" spans="2:18" x14ac:dyDescent="0.25">
      <c r="B25" s="257">
        <v>15</v>
      </c>
      <c r="C25" s="77" t="s">
        <v>1855</v>
      </c>
      <c r="D25" s="77" t="s">
        <v>130</v>
      </c>
      <c r="E25" s="77" t="s">
        <v>1864</v>
      </c>
      <c r="F25" s="77" t="s">
        <v>190</v>
      </c>
      <c r="G25" s="101">
        <v>1</v>
      </c>
      <c r="H25" s="257">
        <v>55</v>
      </c>
      <c r="I25" s="77" t="s">
        <v>210</v>
      </c>
      <c r="J25" s="77" t="s">
        <v>271</v>
      </c>
      <c r="K25" s="78">
        <v>0.15800925925925927</v>
      </c>
      <c r="L25" s="101">
        <v>3</v>
      </c>
      <c r="M25" s="339">
        <v>47</v>
      </c>
      <c r="N25" s="339">
        <v>32</v>
      </c>
      <c r="O25" s="77" t="s">
        <v>362</v>
      </c>
      <c r="P25" s="75" t="s">
        <v>1888</v>
      </c>
      <c r="Q25" s="75" t="s">
        <v>1889</v>
      </c>
      <c r="R25" s="338">
        <v>1</v>
      </c>
    </row>
    <row r="26" spans="2:18" x14ac:dyDescent="0.25">
      <c r="B26" s="257">
        <v>16</v>
      </c>
      <c r="C26" s="77" t="s">
        <v>1864</v>
      </c>
      <c r="D26" s="77" t="s">
        <v>6</v>
      </c>
      <c r="E26" s="77" t="s">
        <v>1855</v>
      </c>
      <c r="F26" s="77" t="s">
        <v>186</v>
      </c>
      <c r="G26" s="101">
        <v>1</v>
      </c>
      <c r="H26" s="257">
        <v>143</v>
      </c>
      <c r="I26" s="77" t="s">
        <v>1890</v>
      </c>
      <c r="J26" s="77" t="s">
        <v>1891</v>
      </c>
      <c r="K26" s="78">
        <v>0.19879629629629628</v>
      </c>
      <c r="L26" s="101">
        <v>4</v>
      </c>
      <c r="M26" s="339">
        <v>46</v>
      </c>
      <c r="N26" s="339">
        <v>16</v>
      </c>
      <c r="O26" s="77" t="s">
        <v>362</v>
      </c>
      <c r="P26" s="75" t="s">
        <v>1892</v>
      </c>
      <c r="Q26" s="75" t="s">
        <v>1889</v>
      </c>
      <c r="R26" s="338">
        <v>0</v>
      </c>
    </row>
    <row r="27" spans="2:18" x14ac:dyDescent="0.25">
      <c r="B27" s="257">
        <v>17</v>
      </c>
      <c r="C27" s="77" t="s">
        <v>1855</v>
      </c>
      <c r="D27" s="77" t="s">
        <v>130</v>
      </c>
      <c r="E27" s="77" t="s">
        <v>1864</v>
      </c>
      <c r="F27" s="77" t="s">
        <v>188</v>
      </c>
      <c r="G27" s="101">
        <v>1</v>
      </c>
      <c r="H27" s="257">
        <v>111</v>
      </c>
      <c r="I27" s="77" t="s">
        <v>210</v>
      </c>
      <c r="J27" s="77" t="s">
        <v>309</v>
      </c>
      <c r="K27" s="78">
        <v>0.18902777777777779</v>
      </c>
      <c r="L27" s="101">
        <v>4</v>
      </c>
      <c r="M27" s="339">
        <v>32</v>
      </c>
      <c r="N27" s="339">
        <v>12</v>
      </c>
      <c r="O27" s="77" t="s">
        <v>457</v>
      </c>
      <c r="P27" s="75" t="s">
        <v>1893</v>
      </c>
      <c r="Q27" s="75" t="s">
        <v>1894</v>
      </c>
      <c r="R27" s="338">
        <v>0</v>
      </c>
    </row>
    <row r="28" spans="2:18" x14ac:dyDescent="0.25">
      <c r="B28" s="257">
        <v>18</v>
      </c>
      <c r="C28" s="77" t="s">
        <v>1864</v>
      </c>
      <c r="D28" s="77" t="s">
        <v>6</v>
      </c>
      <c r="E28" s="77" t="s">
        <v>1855</v>
      </c>
      <c r="F28" s="77" t="s">
        <v>186</v>
      </c>
      <c r="G28" s="101">
        <v>1</v>
      </c>
      <c r="H28" s="257">
        <v>73</v>
      </c>
      <c r="I28" s="77" t="s">
        <v>1895</v>
      </c>
      <c r="J28" s="77" t="s">
        <v>1896</v>
      </c>
      <c r="K28" s="78">
        <v>0.18034722222222221</v>
      </c>
      <c r="L28" s="101">
        <v>4</v>
      </c>
      <c r="M28" s="339">
        <v>19</v>
      </c>
      <c r="N28" s="339">
        <v>42</v>
      </c>
      <c r="O28" s="77" t="s">
        <v>457</v>
      </c>
      <c r="P28" s="75" t="s">
        <v>1897</v>
      </c>
      <c r="Q28" s="75" t="s">
        <v>1894</v>
      </c>
      <c r="R28" s="338">
        <v>0</v>
      </c>
    </row>
    <row r="29" spans="2:18" x14ac:dyDescent="0.25">
      <c r="B29" s="257">
        <v>19</v>
      </c>
      <c r="C29" s="77" t="s">
        <v>1855</v>
      </c>
      <c r="D29" s="77" t="s">
        <v>130</v>
      </c>
      <c r="E29" s="77" t="s">
        <v>1864</v>
      </c>
      <c r="F29" s="77" t="s">
        <v>188</v>
      </c>
      <c r="G29" s="101">
        <v>1</v>
      </c>
      <c r="H29" s="257">
        <v>62</v>
      </c>
      <c r="I29" s="77" t="s">
        <v>210</v>
      </c>
      <c r="J29" s="77" t="s">
        <v>271</v>
      </c>
      <c r="K29" s="78">
        <v>0.16553240740740741</v>
      </c>
      <c r="L29" s="101">
        <v>3</v>
      </c>
      <c r="M29" s="339">
        <v>58</v>
      </c>
      <c r="N29" s="339">
        <v>22</v>
      </c>
      <c r="O29" s="77" t="s">
        <v>1898</v>
      </c>
      <c r="P29" s="75" t="s">
        <v>1899</v>
      </c>
      <c r="Q29" s="75" t="s">
        <v>1900</v>
      </c>
    </row>
    <row r="30" spans="2:18" x14ac:dyDescent="0.25">
      <c r="B30" s="257">
        <v>20</v>
      </c>
      <c r="C30" s="77" t="s">
        <v>1864</v>
      </c>
      <c r="D30" s="77" t="s">
        <v>130</v>
      </c>
      <c r="E30" s="77" t="s">
        <v>1855</v>
      </c>
      <c r="F30" s="77" t="s">
        <v>190</v>
      </c>
      <c r="G30" s="101">
        <v>1</v>
      </c>
      <c r="H30" s="257">
        <v>84</v>
      </c>
      <c r="I30" s="77" t="s">
        <v>267</v>
      </c>
      <c r="J30" s="77" t="s">
        <v>210</v>
      </c>
      <c r="K30" s="78">
        <v>0.18366898148148147</v>
      </c>
      <c r="L30" s="101">
        <v>4</v>
      </c>
      <c r="M30" s="339">
        <v>24</v>
      </c>
      <c r="N30" s="339">
        <v>29</v>
      </c>
      <c r="O30" s="77" t="s">
        <v>1898</v>
      </c>
      <c r="P30" s="75" t="s">
        <v>1901</v>
      </c>
      <c r="Q30" s="75" t="s">
        <v>1900</v>
      </c>
      <c r="R30" s="338">
        <v>1</v>
      </c>
    </row>
    <row r="31" spans="2:18" x14ac:dyDescent="0.25">
      <c r="B31" s="257">
        <v>21</v>
      </c>
      <c r="C31" s="77" t="s">
        <v>1855</v>
      </c>
      <c r="D31" s="77" t="s">
        <v>130</v>
      </c>
      <c r="E31" s="77" t="s">
        <v>1864</v>
      </c>
      <c r="F31" s="77" t="s">
        <v>184</v>
      </c>
      <c r="G31" s="101">
        <v>1</v>
      </c>
      <c r="H31" s="257">
        <v>85</v>
      </c>
      <c r="I31" s="77" t="s">
        <v>210</v>
      </c>
      <c r="J31" s="77" t="s">
        <v>271</v>
      </c>
      <c r="K31" s="78">
        <v>0.17868055555555554</v>
      </c>
      <c r="L31" s="101">
        <v>4</v>
      </c>
      <c r="M31" s="339">
        <v>17</v>
      </c>
      <c r="N31" s="339">
        <v>18</v>
      </c>
      <c r="O31" s="77" t="s">
        <v>236</v>
      </c>
      <c r="P31" s="75" t="s">
        <v>1902</v>
      </c>
      <c r="Q31" s="75" t="s">
        <v>491</v>
      </c>
    </row>
    <row r="32" spans="2:18" x14ac:dyDescent="0.25">
      <c r="B32" s="257">
        <v>22</v>
      </c>
      <c r="C32" s="77" t="s">
        <v>1864</v>
      </c>
      <c r="D32" s="77" t="s">
        <v>130</v>
      </c>
      <c r="E32" s="77" t="s">
        <v>1855</v>
      </c>
      <c r="F32" s="77" t="s">
        <v>190</v>
      </c>
      <c r="G32" s="101">
        <v>1</v>
      </c>
      <c r="H32" s="257">
        <v>97</v>
      </c>
      <c r="I32" s="77" t="s">
        <v>267</v>
      </c>
      <c r="J32" s="77" t="s">
        <v>210</v>
      </c>
      <c r="K32" s="78">
        <v>0.18722222222222221</v>
      </c>
      <c r="L32" s="101">
        <v>4</v>
      </c>
      <c r="M32" s="339">
        <v>29</v>
      </c>
      <c r="N32" s="339">
        <v>36</v>
      </c>
      <c r="O32" s="77" t="s">
        <v>236</v>
      </c>
      <c r="P32" s="75" t="s">
        <v>1903</v>
      </c>
      <c r="Q32" s="75" t="s">
        <v>491</v>
      </c>
      <c r="R32" s="338">
        <v>1</v>
      </c>
    </row>
    <row r="33" spans="2:18" x14ac:dyDescent="0.25">
      <c r="B33" s="257">
        <v>23</v>
      </c>
      <c r="C33" s="77" t="s">
        <v>1855</v>
      </c>
      <c r="D33" s="77" t="s">
        <v>130</v>
      </c>
      <c r="E33" s="77" t="s">
        <v>1864</v>
      </c>
      <c r="F33" s="77" t="s">
        <v>188</v>
      </c>
      <c r="G33" s="101">
        <v>1</v>
      </c>
      <c r="H33" s="257">
        <v>117</v>
      </c>
      <c r="I33" s="77" t="s">
        <v>210</v>
      </c>
      <c r="J33" s="77" t="s">
        <v>220</v>
      </c>
      <c r="K33" s="78">
        <v>0.19005787037037036</v>
      </c>
      <c r="L33" s="101">
        <v>4</v>
      </c>
      <c r="M33" s="339">
        <v>33</v>
      </c>
      <c r="N33" s="339">
        <v>41</v>
      </c>
      <c r="O33" s="77" t="s">
        <v>421</v>
      </c>
      <c r="P33" s="75" t="s">
        <v>1904</v>
      </c>
      <c r="Q33" s="75" t="s">
        <v>1329</v>
      </c>
      <c r="R33" s="338">
        <v>0</v>
      </c>
    </row>
    <row r="34" spans="2:18" x14ac:dyDescent="0.25">
      <c r="B34" s="257">
        <v>24</v>
      </c>
      <c r="C34" s="77" t="s">
        <v>1864</v>
      </c>
      <c r="D34" s="77" t="s">
        <v>6</v>
      </c>
      <c r="E34" s="77" t="s">
        <v>1855</v>
      </c>
      <c r="F34" s="77" t="s">
        <v>186</v>
      </c>
      <c r="G34" s="101">
        <v>1</v>
      </c>
      <c r="H34" s="257">
        <v>73</v>
      </c>
      <c r="I34" s="77" t="s">
        <v>1905</v>
      </c>
      <c r="J34" s="77" t="s">
        <v>1906</v>
      </c>
      <c r="K34" s="78">
        <v>0.18015046296296297</v>
      </c>
      <c r="L34" s="101">
        <v>4</v>
      </c>
      <c r="M34" s="339">
        <v>19</v>
      </c>
      <c r="N34" s="339">
        <v>25</v>
      </c>
      <c r="O34" s="77" t="s">
        <v>421</v>
      </c>
      <c r="P34" s="75" t="s">
        <v>1907</v>
      </c>
      <c r="Q34" s="75" t="s">
        <v>1329</v>
      </c>
      <c r="R34" s="338">
        <v>0</v>
      </c>
    </row>
    <row r="35" spans="2:18" x14ac:dyDescent="0.25">
      <c r="B35" s="257">
        <v>25</v>
      </c>
      <c r="C35" s="77" t="s">
        <v>1855</v>
      </c>
      <c r="D35" s="77" t="s">
        <v>130</v>
      </c>
      <c r="E35" s="77" t="s">
        <v>1864</v>
      </c>
      <c r="F35" s="77" t="s">
        <v>188</v>
      </c>
      <c r="G35" s="101">
        <v>1</v>
      </c>
      <c r="H35" s="257">
        <v>51</v>
      </c>
      <c r="I35" s="77" t="s">
        <v>210</v>
      </c>
      <c r="J35" s="77" t="s">
        <v>271</v>
      </c>
      <c r="K35" s="78">
        <v>0.14268518518518516</v>
      </c>
      <c r="L35" s="101">
        <v>3</v>
      </c>
      <c r="M35" s="339">
        <v>25</v>
      </c>
      <c r="N35" s="339">
        <v>28</v>
      </c>
      <c r="O35" s="77" t="s">
        <v>268</v>
      </c>
      <c r="P35" s="75" t="s">
        <v>1908</v>
      </c>
      <c r="Q35" s="75" t="s">
        <v>283</v>
      </c>
    </row>
    <row r="36" spans="2:18" x14ac:dyDescent="0.25">
      <c r="B36" s="257">
        <v>26</v>
      </c>
      <c r="C36" s="77" t="s">
        <v>1864</v>
      </c>
      <c r="D36" s="77" t="s">
        <v>6</v>
      </c>
      <c r="E36" s="77" t="s">
        <v>1855</v>
      </c>
      <c r="F36" s="77" t="s">
        <v>186</v>
      </c>
      <c r="G36" s="101">
        <v>1</v>
      </c>
      <c r="H36" s="257">
        <v>78</v>
      </c>
      <c r="I36" s="77" t="s">
        <v>1909</v>
      </c>
      <c r="J36" s="77" t="s">
        <v>1910</v>
      </c>
      <c r="K36" s="78">
        <v>0.19108796296296296</v>
      </c>
      <c r="L36" s="101">
        <v>4</v>
      </c>
      <c r="M36" s="339">
        <v>35</v>
      </c>
      <c r="N36" s="339">
        <v>10</v>
      </c>
      <c r="O36" s="77" t="s">
        <v>268</v>
      </c>
      <c r="P36" s="75" t="s">
        <v>1911</v>
      </c>
      <c r="Q36" s="75" t="s">
        <v>283</v>
      </c>
      <c r="R36" s="338">
        <v>0</v>
      </c>
    </row>
    <row r="37" spans="2:18" x14ac:dyDescent="0.25">
      <c r="B37" s="257">
        <v>27</v>
      </c>
      <c r="C37" s="77" t="s">
        <v>1855</v>
      </c>
      <c r="D37" s="77" t="s">
        <v>130</v>
      </c>
      <c r="E37" s="77" t="s">
        <v>1864</v>
      </c>
      <c r="F37" s="77" t="s">
        <v>190</v>
      </c>
      <c r="G37" s="101">
        <v>1</v>
      </c>
      <c r="H37" s="257">
        <v>87</v>
      </c>
      <c r="I37" s="77" t="s">
        <v>210</v>
      </c>
      <c r="J37" s="77" t="s">
        <v>271</v>
      </c>
      <c r="K37" s="78">
        <v>0.17349537037037036</v>
      </c>
      <c r="L37" s="101">
        <v>4</v>
      </c>
      <c r="M37" s="339">
        <v>9</v>
      </c>
      <c r="N37" s="339">
        <v>50</v>
      </c>
      <c r="O37" s="77" t="s">
        <v>297</v>
      </c>
      <c r="P37" s="75" t="s">
        <v>1912</v>
      </c>
      <c r="Q37" s="75" t="s">
        <v>387</v>
      </c>
      <c r="R37" s="338">
        <v>1</v>
      </c>
    </row>
    <row r="38" spans="2:18" x14ac:dyDescent="0.25">
      <c r="B38" s="257">
        <v>28</v>
      </c>
      <c r="C38" s="77" t="s">
        <v>1864</v>
      </c>
      <c r="D38" s="77" t="s">
        <v>130</v>
      </c>
      <c r="E38" s="77" t="s">
        <v>1855</v>
      </c>
      <c r="F38" s="77" t="s">
        <v>184</v>
      </c>
      <c r="G38" s="101">
        <v>1</v>
      </c>
      <c r="H38" s="257">
        <v>79</v>
      </c>
      <c r="I38" s="77" t="s">
        <v>220</v>
      </c>
      <c r="J38" s="77" t="s">
        <v>210</v>
      </c>
      <c r="K38" s="78">
        <v>0.17879629629629631</v>
      </c>
      <c r="L38" s="101">
        <v>4</v>
      </c>
      <c r="M38" s="339">
        <v>17</v>
      </c>
      <c r="N38" s="339">
        <v>28</v>
      </c>
      <c r="O38" s="77" t="s">
        <v>297</v>
      </c>
      <c r="P38" s="75" t="s">
        <v>1913</v>
      </c>
      <c r="Q38" s="75" t="s">
        <v>387</v>
      </c>
    </row>
    <row r="39" spans="2:18" x14ac:dyDescent="0.25">
      <c r="B39" s="257">
        <v>29</v>
      </c>
      <c r="C39" s="77" t="s">
        <v>1855</v>
      </c>
      <c r="D39" s="77" t="s">
        <v>130</v>
      </c>
      <c r="E39" s="77" t="s">
        <v>1864</v>
      </c>
      <c r="F39" s="77" t="s">
        <v>188</v>
      </c>
      <c r="G39" s="101">
        <v>1</v>
      </c>
      <c r="H39" s="257">
        <v>53</v>
      </c>
      <c r="I39" s="77" t="s">
        <v>210</v>
      </c>
      <c r="J39" s="77" t="s">
        <v>210</v>
      </c>
      <c r="K39" s="78">
        <v>0.16003472222222223</v>
      </c>
      <c r="L39" s="101">
        <v>3</v>
      </c>
      <c r="M39" s="339">
        <v>50</v>
      </c>
      <c r="N39" s="339">
        <v>27</v>
      </c>
      <c r="O39" s="77" t="s">
        <v>558</v>
      </c>
      <c r="P39" s="75" t="s">
        <v>1914</v>
      </c>
      <c r="Q39" s="75" t="s">
        <v>578</v>
      </c>
    </row>
    <row r="40" spans="2:18" x14ac:dyDescent="0.25">
      <c r="B40" s="257">
        <v>30</v>
      </c>
      <c r="C40" s="77" t="s">
        <v>1864</v>
      </c>
      <c r="D40" s="77" t="s">
        <v>130</v>
      </c>
      <c r="E40" s="77" t="s">
        <v>1855</v>
      </c>
      <c r="F40" s="77" t="s">
        <v>190</v>
      </c>
      <c r="G40" s="101">
        <v>1</v>
      </c>
      <c r="H40" s="257">
        <v>166</v>
      </c>
      <c r="I40" s="77" t="s">
        <v>308</v>
      </c>
      <c r="J40" s="77" t="s">
        <v>210</v>
      </c>
      <c r="K40" s="78">
        <v>0.21019675925925926</v>
      </c>
      <c r="L40" s="101">
        <v>5</v>
      </c>
      <c r="M40" s="339">
        <v>2</v>
      </c>
      <c r="N40" s="339">
        <v>41</v>
      </c>
      <c r="O40" s="77" t="s">
        <v>558</v>
      </c>
      <c r="P40" s="75" t="s">
        <v>1915</v>
      </c>
      <c r="Q40" s="75" t="s">
        <v>578</v>
      </c>
      <c r="R40" s="338">
        <v>1</v>
      </c>
    </row>
    <row r="41" spans="2:18" x14ac:dyDescent="0.25">
      <c r="B41" s="257">
        <v>31</v>
      </c>
      <c r="C41" s="77" t="s">
        <v>1855</v>
      </c>
      <c r="D41" s="77" t="s">
        <v>130</v>
      </c>
      <c r="E41" s="77" t="s">
        <v>1864</v>
      </c>
      <c r="F41" s="77" t="s">
        <v>190</v>
      </c>
      <c r="G41" s="101">
        <v>1</v>
      </c>
      <c r="H41" s="257">
        <v>87</v>
      </c>
      <c r="I41" s="77" t="s">
        <v>210</v>
      </c>
      <c r="J41" s="77" t="s">
        <v>271</v>
      </c>
      <c r="K41" s="78">
        <v>0.18357638888888891</v>
      </c>
      <c r="L41" s="101">
        <v>4</v>
      </c>
      <c r="M41" s="339">
        <v>24</v>
      </c>
      <c r="N41" s="339">
        <v>21</v>
      </c>
      <c r="O41" s="77" t="s">
        <v>1699</v>
      </c>
      <c r="P41" s="75" t="s">
        <v>1916</v>
      </c>
      <c r="Q41" s="75" t="s">
        <v>1917</v>
      </c>
      <c r="R41" s="338">
        <v>1</v>
      </c>
    </row>
    <row r="42" spans="2:18" x14ac:dyDescent="0.25">
      <c r="B42" s="257">
        <v>32</v>
      </c>
      <c r="C42" s="77" t="s">
        <v>1864</v>
      </c>
      <c r="D42" s="77" t="s">
        <v>130</v>
      </c>
      <c r="E42" s="77" t="s">
        <v>1855</v>
      </c>
      <c r="F42" s="77" t="s">
        <v>188</v>
      </c>
      <c r="G42" s="101">
        <v>1</v>
      </c>
      <c r="H42" s="257">
        <v>49</v>
      </c>
      <c r="I42" s="77" t="s">
        <v>267</v>
      </c>
      <c r="J42" s="77" t="s">
        <v>210</v>
      </c>
      <c r="K42" s="78">
        <v>0.13403935185185187</v>
      </c>
      <c r="L42" s="101">
        <v>3</v>
      </c>
      <c r="M42" s="339">
        <v>13</v>
      </c>
      <c r="N42" s="339">
        <v>1</v>
      </c>
      <c r="O42" s="77" t="s">
        <v>1699</v>
      </c>
      <c r="P42" s="75" t="s">
        <v>1918</v>
      </c>
      <c r="Q42" s="75" t="s">
        <v>1917</v>
      </c>
    </row>
    <row r="43" spans="2:18" x14ac:dyDescent="0.25">
      <c r="B43" s="257">
        <v>33</v>
      </c>
      <c r="C43" s="77" t="s">
        <v>1855</v>
      </c>
      <c r="D43" s="77" t="s">
        <v>130</v>
      </c>
      <c r="E43" s="77" t="s">
        <v>1864</v>
      </c>
      <c r="F43" s="77" t="s">
        <v>190</v>
      </c>
      <c r="G43" s="101">
        <v>1</v>
      </c>
      <c r="H43" s="257">
        <v>262</v>
      </c>
      <c r="I43" s="77" t="s">
        <v>210</v>
      </c>
      <c r="J43" s="77" t="s">
        <v>947</v>
      </c>
      <c r="K43" s="78">
        <v>0.22525462962962964</v>
      </c>
      <c r="L43" s="101">
        <v>5</v>
      </c>
      <c r="M43" s="339">
        <v>24</v>
      </c>
      <c r="N43" s="339">
        <v>22</v>
      </c>
      <c r="O43" s="77" t="s">
        <v>1919</v>
      </c>
      <c r="P43" s="75" t="s">
        <v>1920</v>
      </c>
      <c r="Q43" s="75" t="s">
        <v>1921</v>
      </c>
      <c r="R43" s="338">
        <v>1</v>
      </c>
    </row>
    <row r="44" spans="2:18" x14ac:dyDescent="0.25">
      <c r="B44" s="257">
        <v>34</v>
      </c>
      <c r="C44" s="77" t="s">
        <v>1864</v>
      </c>
      <c r="D44" s="77" t="s">
        <v>130</v>
      </c>
      <c r="E44" s="77" t="s">
        <v>1855</v>
      </c>
      <c r="F44" s="77" t="s">
        <v>188</v>
      </c>
      <c r="G44" s="101">
        <v>1</v>
      </c>
      <c r="H44" s="257">
        <v>55</v>
      </c>
      <c r="I44" s="77" t="s">
        <v>309</v>
      </c>
      <c r="J44" s="77" t="s">
        <v>210</v>
      </c>
      <c r="K44" s="78">
        <v>0.15121527777777777</v>
      </c>
      <c r="L44" s="101">
        <v>3</v>
      </c>
      <c r="M44" s="339">
        <v>37</v>
      </c>
      <c r="N44" s="339">
        <v>45</v>
      </c>
      <c r="O44" s="77" t="s">
        <v>1922</v>
      </c>
      <c r="P44" s="75" t="s">
        <v>1923</v>
      </c>
      <c r="Q44" s="75" t="s">
        <v>1924</v>
      </c>
    </row>
    <row r="45" spans="2:18" x14ac:dyDescent="0.25">
      <c r="B45" s="257">
        <v>35</v>
      </c>
      <c r="C45" s="77" t="s">
        <v>1855</v>
      </c>
      <c r="D45" s="77" t="s">
        <v>6</v>
      </c>
      <c r="E45" s="77" t="s">
        <v>1864</v>
      </c>
      <c r="F45" s="77" t="s">
        <v>186</v>
      </c>
      <c r="G45" s="101">
        <v>1</v>
      </c>
      <c r="H45" s="257">
        <v>142</v>
      </c>
      <c r="I45" s="77" t="s">
        <v>1925</v>
      </c>
      <c r="J45" s="77" t="s">
        <v>1926</v>
      </c>
      <c r="K45" s="78">
        <v>0.19611111111111112</v>
      </c>
      <c r="L45" s="101">
        <v>4</v>
      </c>
      <c r="M45" s="339">
        <v>42</v>
      </c>
      <c r="N45" s="339">
        <v>24</v>
      </c>
      <c r="O45" s="77" t="s">
        <v>280</v>
      </c>
      <c r="P45" s="75" t="s">
        <v>1927</v>
      </c>
      <c r="Q45" s="75" t="s">
        <v>281</v>
      </c>
      <c r="R45" s="338">
        <v>0</v>
      </c>
    </row>
    <row r="46" spans="2:18" x14ac:dyDescent="0.25">
      <c r="B46" s="257">
        <v>36</v>
      </c>
      <c r="C46" s="77" t="s">
        <v>1864</v>
      </c>
      <c r="D46" s="77" t="s">
        <v>6</v>
      </c>
      <c r="E46" s="77" t="s">
        <v>1855</v>
      </c>
      <c r="F46" s="77" t="s">
        <v>186</v>
      </c>
      <c r="G46" s="101">
        <v>1</v>
      </c>
      <c r="H46" s="257">
        <v>89</v>
      </c>
      <c r="I46" s="77" t="s">
        <v>1928</v>
      </c>
      <c r="J46" s="77" t="s">
        <v>1929</v>
      </c>
      <c r="K46" s="78">
        <v>0.18445601851851853</v>
      </c>
      <c r="L46" s="101">
        <v>4</v>
      </c>
      <c r="M46" s="339">
        <v>25</v>
      </c>
      <c r="N46" s="339">
        <v>37</v>
      </c>
      <c r="O46" s="77" t="s">
        <v>280</v>
      </c>
      <c r="P46" s="75" t="s">
        <v>1930</v>
      </c>
      <c r="Q46" s="75" t="s">
        <v>281</v>
      </c>
      <c r="R46" s="338">
        <v>0</v>
      </c>
    </row>
    <row r="47" spans="2:18" x14ac:dyDescent="0.25">
      <c r="B47" s="257">
        <v>37</v>
      </c>
      <c r="C47" s="77" t="s">
        <v>1855</v>
      </c>
      <c r="D47" s="77" t="s">
        <v>130</v>
      </c>
      <c r="E47" s="77" t="s">
        <v>1864</v>
      </c>
      <c r="F47" s="77" t="s">
        <v>188</v>
      </c>
      <c r="G47" s="101">
        <v>1</v>
      </c>
      <c r="H47" s="257">
        <v>50</v>
      </c>
      <c r="I47" s="77" t="s">
        <v>210</v>
      </c>
      <c r="J47" s="77" t="s">
        <v>947</v>
      </c>
      <c r="K47" s="78">
        <v>0.14156250000000001</v>
      </c>
      <c r="L47" s="101">
        <v>3</v>
      </c>
      <c r="M47" s="339">
        <v>23</v>
      </c>
      <c r="N47" s="339">
        <v>51</v>
      </c>
      <c r="O47" s="77" t="s">
        <v>555</v>
      </c>
      <c r="P47" s="75" t="s">
        <v>1931</v>
      </c>
      <c r="Q47" s="75" t="s">
        <v>235</v>
      </c>
    </row>
    <row r="48" spans="2:18" x14ac:dyDescent="0.25">
      <c r="B48" s="257">
        <v>38</v>
      </c>
      <c r="C48" s="77" t="s">
        <v>1864</v>
      </c>
      <c r="D48" s="77" t="s">
        <v>6</v>
      </c>
      <c r="E48" s="77" t="s">
        <v>1855</v>
      </c>
      <c r="F48" s="77" t="s">
        <v>186</v>
      </c>
      <c r="G48" s="101">
        <v>1</v>
      </c>
      <c r="H48" s="257">
        <v>100</v>
      </c>
      <c r="I48" s="77" t="s">
        <v>1932</v>
      </c>
      <c r="J48" s="77" t="s">
        <v>276</v>
      </c>
      <c r="K48" s="78">
        <v>0.18767361111111111</v>
      </c>
      <c r="L48" s="101">
        <v>4</v>
      </c>
      <c r="M48" s="339">
        <v>30</v>
      </c>
      <c r="N48" s="339">
        <v>15</v>
      </c>
      <c r="O48" s="77" t="s">
        <v>555</v>
      </c>
      <c r="P48" s="75" t="s">
        <v>1933</v>
      </c>
      <c r="Q48" s="75" t="s">
        <v>235</v>
      </c>
      <c r="R48" s="338">
        <v>0</v>
      </c>
    </row>
    <row r="49" spans="2:18" x14ac:dyDescent="0.25">
      <c r="B49" s="257">
        <v>39</v>
      </c>
      <c r="C49" s="77" t="s">
        <v>1855</v>
      </c>
      <c r="D49" s="77" t="s">
        <v>6</v>
      </c>
      <c r="E49" s="77" t="s">
        <v>1864</v>
      </c>
      <c r="F49" s="77" t="s">
        <v>186</v>
      </c>
      <c r="G49" s="101">
        <v>1</v>
      </c>
      <c r="H49" s="257">
        <v>59</v>
      </c>
      <c r="I49" s="77" t="s">
        <v>396</v>
      </c>
      <c r="J49" s="77" t="s">
        <v>1934</v>
      </c>
      <c r="K49" s="78">
        <v>0.15489583333333332</v>
      </c>
      <c r="L49" s="101">
        <v>3</v>
      </c>
      <c r="M49" s="339">
        <v>43</v>
      </c>
      <c r="N49" s="339">
        <v>3</v>
      </c>
      <c r="O49" s="77" t="s">
        <v>500</v>
      </c>
      <c r="P49" s="75" t="s">
        <v>1935</v>
      </c>
      <c r="Q49" s="75" t="s">
        <v>1936</v>
      </c>
      <c r="R49" s="338">
        <v>0</v>
      </c>
    </row>
    <row r="50" spans="2:18" x14ac:dyDescent="0.25">
      <c r="B50" s="257">
        <v>40</v>
      </c>
      <c r="C50" s="77" t="s">
        <v>1864</v>
      </c>
      <c r="D50" s="77" t="s">
        <v>6</v>
      </c>
      <c r="E50" s="77" t="s">
        <v>1855</v>
      </c>
      <c r="F50" s="77" t="s">
        <v>186</v>
      </c>
      <c r="G50" s="101">
        <v>1</v>
      </c>
      <c r="H50" s="257">
        <v>75</v>
      </c>
      <c r="I50" s="77" t="s">
        <v>1937</v>
      </c>
      <c r="J50" s="77" t="s">
        <v>1938</v>
      </c>
      <c r="K50" s="78">
        <v>0.18163194444444444</v>
      </c>
      <c r="L50" s="101">
        <v>4</v>
      </c>
      <c r="M50" s="339">
        <v>21</v>
      </c>
      <c r="N50" s="339">
        <v>33</v>
      </c>
      <c r="O50" s="77" t="s">
        <v>500</v>
      </c>
      <c r="P50" s="75" t="s">
        <v>1939</v>
      </c>
      <c r="Q50" s="75" t="s">
        <v>1936</v>
      </c>
      <c r="R50" s="338">
        <v>0</v>
      </c>
    </row>
    <row r="51" spans="2:18" x14ac:dyDescent="0.25">
      <c r="B51" s="257">
        <v>41</v>
      </c>
      <c r="C51" s="77" t="s">
        <v>1855</v>
      </c>
      <c r="D51" s="77" t="s">
        <v>130</v>
      </c>
      <c r="E51" s="77" t="s">
        <v>1864</v>
      </c>
      <c r="F51" s="77" t="s">
        <v>188</v>
      </c>
      <c r="G51" s="101">
        <v>1</v>
      </c>
      <c r="H51" s="257">
        <v>99</v>
      </c>
      <c r="I51" s="77" t="s">
        <v>210</v>
      </c>
      <c r="J51" s="77" t="s">
        <v>277</v>
      </c>
      <c r="K51" s="78">
        <v>0.18843750000000001</v>
      </c>
      <c r="L51" s="101">
        <v>4</v>
      </c>
      <c r="M51" s="339">
        <v>31</v>
      </c>
      <c r="N51" s="339">
        <v>21</v>
      </c>
      <c r="O51" s="77" t="s">
        <v>262</v>
      </c>
      <c r="P51" s="75" t="s">
        <v>1940</v>
      </c>
      <c r="Q51" s="75" t="s">
        <v>1941</v>
      </c>
    </row>
    <row r="52" spans="2:18" x14ac:dyDescent="0.25">
      <c r="B52" s="257">
        <v>42</v>
      </c>
      <c r="C52" s="77" t="s">
        <v>1864</v>
      </c>
      <c r="D52" s="77" t="s">
        <v>130</v>
      </c>
      <c r="E52" s="77" t="s">
        <v>1855</v>
      </c>
      <c r="F52" s="77" t="s">
        <v>190</v>
      </c>
      <c r="G52" s="101">
        <v>1</v>
      </c>
      <c r="H52" s="257">
        <v>65</v>
      </c>
      <c r="I52" s="77" t="s">
        <v>220</v>
      </c>
      <c r="J52" s="77" t="s">
        <v>210</v>
      </c>
      <c r="K52" s="78">
        <v>0.16819444444444445</v>
      </c>
      <c r="L52" s="101">
        <v>4</v>
      </c>
      <c r="M52" s="339">
        <v>2</v>
      </c>
      <c r="N52" s="339">
        <v>12</v>
      </c>
      <c r="O52" s="77" t="s">
        <v>811</v>
      </c>
      <c r="P52" s="75" t="s">
        <v>1942</v>
      </c>
      <c r="Q52" s="75" t="s">
        <v>813</v>
      </c>
      <c r="R52" s="338">
        <v>1</v>
      </c>
    </row>
    <row r="53" spans="2:18" x14ac:dyDescent="0.25">
      <c r="B53" s="257">
        <v>43</v>
      </c>
      <c r="C53" s="77" t="s">
        <v>1855</v>
      </c>
      <c r="D53" s="77" t="s">
        <v>6</v>
      </c>
      <c r="E53" s="77" t="s">
        <v>1864</v>
      </c>
      <c r="F53" s="77" t="s">
        <v>186</v>
      </c>
      <c r="G53" s="101">
        <v>1</v>
      </c>
      <c r="H53" s="257">
        <v>96</v>
      </c>
      <c r="I53" s="77" t="s">
        <v>1943</v>
      </c>
      <c r="J53" s="77" t="s">
        <v>1944</v>
      </c>
      <c r="K53" s="78">
        <v>0.18239583333333334</v>
      </c>
      <c r="L53" s="101">
        <v>4</v>
      </c>
      <c r="M53" s="339">
        <v>22</v>
      </c>
      <c r="N53" s="339">
        <v>39</v>
      </c>
      <c r="O53" s="77" t="s">
        <v>1945</v>
      </c>
      <c r="P53" s="75" t="s">
        <v>1946</v>
      </c>
      <c r="Q53" s="75" t="s">
        <v>1947</v>
      </c>
      <c r="R53" s="338">
        <v>1</v>
      </c>
    </row>
    <row r="54" spans="2:18" x14ac:dyDescent="0.25">
      <c r="B54" s="257">
        <v>44</v>
      </c>
      <c r="C54" s="77" t="s">
        <v>1864</v>
      </c>
      <c r="D54" s="77" t="s">
        <v>130</v>
      </c>
      <c r="E54" s="77" t="s">
        <v>1855</v>
      </c>
      <c r="F54" s="77" t="s">
        <v>478</v>
      </c>
      <c r="G54" s="101">
        <v>1</v>
      </c>
      <c r="H54" s="257">
        <v>201</v>
      </c>
      <c r="I54" s="77" t="s">
        <v>275</v>
      </c>
      <c r="J54" s="77" t="s">
        <v>210</v>
      </c>
      <c r="K54" s="78">
        <v>0.21160879629629628</v>
      </c>
      <c r="L54" s="101">
        <v>5</v>
      </c>
      <c r="M54" s="339">
        <v>4</v>
      </c>
      <c r="N54" s="339">
        <v>43</v>
      </c>
      <c r="O54" s="77" t="s">
        <v>1945</v>
      </c>
      <c r="P54" s="75" t="s">
        <v>1948</v>
      </c>
      <c r="Q54" s="75" t="s">
        <v>1947</v>
      </c>
      <c r="R54" s="338">
        <v>1</v>
      </c>
    </row>
    <row r="55" spans="2:18" x14ac:dyDescent="0.25">
      <c r="B55" s="257">
        <v>45</v>
      </c>
      <c r="C55" s="77" t="s">
        <v>1855</v>
      </c>
      <c r="D55" s="77" t="s">
        <v>6</v>
      </c>
      <c r="E55" s="77" t="s">
        <v>1864</v>
      </c>
      <c r="F55" s="77" t="s">
        <v>186</v>
      </c>
      <c r="G55" s="101">
        <v>1</v>
      </c>
      <c r="H55" s="257">
        <v>104</v>
      </c>
      <c r="I55" s="77" t="s">
        <v>375</v>
      </c>
      <c r="J55" s="77" t="s">
        <v>1949</v>
      </c>
      <c r="K55" s="78">
        <v>0.18831018518518519</v>
      </c>
      <c r="L55" s="101">
        <v>4</v>
      </c>
      <c r="M55" s="339">
        <v>31</v>
      </c>
      <c r="N55" s="339">
        <v>10</v>
      </c>
      <c r="O55" s="77" t="s">
        <v>558</v>
      </c>
      <c r="P55" s="75" t="s">
        <v>1950</v>
      </c>
      <c r="Q55" s="75" t="s">
        <v>1951</v>
      </c>
      <c r="R55" s="338">
        <v>0</v>
      </c>
    </row>
    <row r="56" spans="2:18" x14ac:dyDescent="0.25">
      <c r="B56" s="257">
        <v>46</v>
      </c>
      <c r="C56" s="77" t="s">
        <v>1864</v>
      </c>
      <c r="D56" s="77" t="s">
        <v>130</v>
      </c>
      <c r="E56" s="77" t="s">
        <v>1855</v>
      </c>
      <c r="F56" s="77" t="s">
        <v>184</v>
      </c>
      <c r="G56" s="101">
        <v>1</v>
      </c>
      <c r="H56" s="257">
        <v>97</v>
      </c>
      <c r="I56" s="77" t="s">
        <v>220</v>
      </c>
      <c r="J56" s="77" t="s">
        <v>210</v>
      </c>
      <c r="K56" s="78">
        <v>0.18682870370370372</v>
      </c>
      <c r="L56" s="101">
        <v>4</v>
      </c>
      <c r="M56" s="339">
        <v>29</v>
      </c>
      <c r="N56" s="339">
        <v>2</v>
      </c>
      <c r="O56" s="77" t="s">
        <v>558</v>
      </c>
      <c r="P56" s="75" t="s">
        <v>1952</v>
      </c>
      <c r="Q56" s="75" t="s">
        <v>1951</v>
      </c>
    </row>
    <row r="57" spans="2:18" x14ac:dyDescent="0.25">
      <c r="B57" s="257">
        <v>47</v>
      </c>
      <c r="C57" s="77" t="s">
        <v>1855</v>
      </c>
      <c r="D57" s="77" t="s">
        <v>130</v>
      </c>
      <c r="E57" s="77" t="s">
        <v>1864</v>
      </c>
      <c r="F57" s="77" t="s">
        <v>188</v>
      </c>
      <c r="G57" s="101">
        <v>1</v>
      </c>
      <c r="H57" s="257">
        <v>47</v>
      </c>
      <c r="I57" s="77" t="s">
        <v>210</v>
      </c>
      <c r="J57" s="77" t="s">
        <v>219</v>
      </c>
      <c r="K57" s="78">
        <v>0.12636574074074072</v>
      </c>
      <c r="L57" s="101">
        <v>3</v>
      </c>
      <c r="M57" s="339">
        <v>1</v>
      </c>
      <c r="N57" s="339">
        <v>58</v>
      </c>
      <c r="O57" s="77" t="s">
        <v>24</v>
      </c>
      <c r="P57" s="75" t="s">
        <v>1953</v>
      </c>
      <c r="Q57" s="75" t="s">
        <v>493</v>
      </c>
    </row>
    <row r="58" spans="2:18" x14ac:dyDescent="0.25">
      <c r="B58" s="257">
        <v>48</v>
      </c>
      <c r="C58" s="77" t="s">
        <v>1864</v>
      </c>
      <c r="D58" s="77" t="s">
        <v>130</v>
      </c>
      <c r="E58" s="77" t="s">
        <v>1855</v>
      </c>
      <c r="F58" s="77" t="s">
        <v>197</v>
      </c>
      <c r="G58" s="101">
        <v>1</v>
      </c>
      <c r="H58" s="257">
        <v>89</v>
      </c>
      <c r="I58" s="77" t="s">
        <v>210</v>
      </c>
      <c r="J58" s="77" t="s">
        <v>210</v>
      </c>
      <c r="K58" s="78">
        <v>0.18164351851851854</v>
      </c>
      <c r="L58" s="101">
        <v>4</v>
      </c>
      <c r="M58" s="339">
        <v>21</v>
      </c>
      <c r="N58" s="339">
        <v>34</v>
      </c>
      <c r="O58" s="77" t="s">
        <v>24</v>
      </c>
      <c r="P58" s="75" t="s">
        <v>1954</v>
      </c>
      <c r="Q58" s="75" t="s">
        <v>493</v>
      </c>
    </row>
    <row r="59" spans="2:18" x14ac:dyDescent="0.25">
      <c r="B59" s="257">
        <v>49</v>
      </c>
      <c r="C59" s="77" t="s">
        <v>1855</v>
      </c>
      <c r="D59" s="77" t="s">
        <v>130</v>
      </c>
      <c r="E59" s="77" t="s">
        <v>1864</v>
      </c>
      <c r="F59" s="77" t="s">
        <v>190</v>
      </c>
      <c r="G59" s="101">
        <v>1</v>
      </c>
      <c r="H59" s="257">
        <v>76</v>
      </c>
      <c r="I59" s="77" t="s">
        <v>210</v>
      </c>
      <c r="J59" s="77" t="s">
        <v>210</v>
      </c>
      <c r="K59" s="78">
        <v>0.17378472222222222</v>
      </c>
      <c r="L59" s="101">
        <v>4</v>
      </c>
      <c r="M59" s="339">
        <v>10</v>
      </c>
      <c r="N59" s="339">
        <v>15</v>
      </c>
      <c r="O59" s="77" t="s">
        <v>264</v>
      </c>
      <c r="P59" s="75" t="s">
        <v>1955</v>
      </c>
      <c r="Q59" s="75" t="s">
        <v>411</v>
      </c>
      <c r="R59" s="338">
        <v>1</v>
      </c>
    </row>
    <row r="60" spans="2:18" x14ac:dyDescent="0.25">
      <c r="B60" s="257">
        <v>50</v>
      </c>
      <c r="C60" s="77" t="s">
        <v>1864</v>
      </c>
      <c r="D60" s="77" t="s">
        <v>130</v>
      </c>
      <c r="E60" s="77" t="s">
        <v>1855</v>
      </c>
      <c r="F60" s="77" t="s">
        <v>190</v>
      </c>
      <c r="G60" s="101">
        <v>1</v>
      </c>
      <c r="H60" s="257">
        <v>158</v>
      </c>
      <c r="I60" s="77" t="s">
        <v>464</v>
      </c>
      <c r="J60" s="77" t="s">
        <v>210</v>
      </c>
      <c r="K60" s="78">
        <v>0.20104166666666667</v>
      </c>
      <c r="L60" s="101">
        <v>4</v>
      </c>
      <c r="M60" s="339">
        <v>49</v>
      </c>
      <c r="N60" s="339">
        <v>30</v>
      </c>
      <c r="O60" s="77" t="s">
        <v>264</v>
      </c>
      <c r="P60" s="75" t="s">
        <v>1956</v>
      </c>
      <c r="Q60" s="75" t="s">
        <v>411</v>
      </c>
      <c r="R60" s="338">
        <v>1</v>
      </c>
    </row>
    <row r="61" spans="2:18" x14ac:dyDescent="0.25">
      <c r="B61" s="257">
        <v>51</v>
      </c>
      <c r="C61" s="77" t="s">
        <v>1855</v>
      </c>
      <c r="D61" s="77" t="s">
        <v>130</v>
      </c>
      <c r="E61" s="77" t="s">
        <v>1864</v>
      </c>
      <c r="F61" s="77" t="s">
        <v>190</v>
      </c>
      <c r="G61" s="101">
        <v>1</v>
      </c>
      <c r="H61" s="257">
        <v>143</v>
      </c>
      <c r="I61" s="77" t="s">
        <v>210</v>
      </c>
      <c r="J61" s="77" t="s">
        <v>219</v>
      </c>
      <c r="K61" s="78">
        <v>0.19717592592592592</v>
      </c>
      <c r="L61" s="101">
        <v>4</v>
      </c>
      <c r="M61" s="339">
        <v>43</v>
      </c>
      <c r="N61" s="339">
        <v>56</v>
      </c>
      <c r="O61" s="77" t="s">
        <v>633</v>
      </c>
      <c r="P61" s="75" t="s">
        <v>1957</v>
      </c>
      <c r="Q61" s="75" t="s">
        <v>1958</v>
      </c>
      <c r="R61" s="338">
        <v>1</v>
      </c>
    </row>
    <row r="62" spans="2:18" x14ac:dyDescent="0.25">
      <c r="B62" s="257">
        <v>52</v>
      </c>
      <c r="C62" s="77" t="s">
        <v>1864</v>
      </c>
      <c r="D62" s="77" t="s">
        <v>130</v>
      </c>
      <c r="E62" s="77" t="s">
        <v>1855</v>
      </c>
      <c r="F62" s="77" t="s">
        <v>188</v>
      </c>
      <c r="G62" s="101">
        <v>1</v>
      </c>
      <c r="H62" s="257">
        <v>144</v>
      </c>
      <c r="I62" s="77" t="s">
        <v>472</v>
      </c>
      <c r="J62" s="77" t="s">
        <v>210</v>
      </c>
      <c r="K62" s="78">
        <v>0.19695601851851852</v>
      </c>
      <c r="L62" s="101">
        <v>4</v>
      </c>
      <c r="M62" s="339">
        <v>43</v>
      </c>
      <c r="N62" s="339">
        <v>37</v>
      </c>
      <c r="O62" s="77" t="s">
        <v>633</v>
      </c>
      <c r="P62" s="75" t="s">
        <v>1959</v>
      </c>
      <c r="Q62" s="75" t="s">
        <v>1958</v>
      </c>
      <c r="R62" s="338">
        <v>0</v>
      </c>
    </row>
    <row r="63" spans="2:18" x14ac:dyDescent="0.25">
      <c r="B63" s="257">
        <v>53</v>
      </c>
      <c r="C63" s="77" t="s">
        <v>1855</v>
      </c>
      <c r="D63" s="77" t="s">
        <v>130</v>
      </c>
      <c r="E63" s="77" t="s">
        <v>1864</v>
      </c>
      <c r="F63" s="77" t="s">
        <v>188</v>
      </c>
      <c r="G63" s="101">
        <v>1</v>
      </c>
      <c r="H63" s="257">
        <v>52</v>
      </c>
      <c r="I63" s="77" t="s">
        <v>210</v>
      </c>
      <c r="J63" s="77" t="s">
        <v>271</v>
      </c>
      <c r="K63" s="78">
        <v>0.14989583333333334</v>
      </c>
      <c r="L63" s="101">
        <v>3</v>
      </c>
      <c r="M63" s="339">
        <v>35</v>
      </c>
      <c r="N63" s="339">
        <v>51</v>
      </c>
      <c r="O63" s="77" t="s">
        <v>1735</v>
      </c>
      <c r="P63" s="75" t="s">
        <v>1960</v>
      </c>
      <c r="Q63" s="75" t="s">
        <v>1961</v>
      </c>
      <c r="R63" s="345"/>
    </row>
    <row r="64" spans="2:18" x14ac:dyDescent="0.25">
      <c r="B64" s="257">
        <v>54</v>
      </c>
      <c r="C64" s="77" t="s">
        <v>1864</v>
      </c>
      <c r="D64" s="77" t="s">
        <v>130</v>
      </c>
      <c r="E64" s="77" t="s">
        <v>1855</v>
      </c>
      <c r="F64" s="77" t="s">
        <v>184</v>
      </c>
      <c r="G64" s="101">
        <v>1</v>
      </c>
      <c r="H64" s="257">
        <v>116</v>
      </c>
      <c r="I64" s="77" t="s">
        <v>267</v>
      </c>
      <c r="J64" s="77" t="s">
        <v>210</v>
      </c>
      <c r="K64" s="78">
        <v>0.19111111111111112</v>
      </c>
      <c r="L64" s="101">
        <v>4</v>
      </c>
      <c r="M64" s="339">
        <v>35</v>
      </c>
      <c r="N64" s="339">
        <v>12</v>
      </c>
      <c r="O64" s="257" t="s">
        <v>1735</v>
      </c>
      <c r="P64" s="344" t="s">
        <v>1974</v>
      </c>
      <c r="Q64" s="343" t="s">
        <v>1975</v>
      </c>
      <c r="R64" s="343"/>
    </row>
    <row r="65" spans="2:18" x14ac:dyDescent="0.25">
      <c r="B65" s="257">
        <v>55</v>
      </c>
      <c r="C65" s="77" t="s">
        <v>1855</v>
      </c>
      <c r="D65" s="77" t="s">
        <v>130</v>
      </c>
      <c r="E65" s="77" t="s">
        <v>1864</v>
      </c>
      <c r="F65" s="77" t="s">
        <v>197</v>
      </c>
      <c r="G65" s="101">
        <v>1</v>
      </c>
      <c r="H65" s="257">
        <v>186</v>
      </c>
      <c r="I65" s="77" t="s">
        <v>210</v>
      </c>
      <c r="J65" s="77" t="s">
        <v>210</v>
      </c>
      <c r="K65" s="78">
        <v>0.20471064814814813</v>
      </c>
      <c r="L65" s="101">
        <v>4</v>
      </c>
      <c r="M65" s="339">
        <v>54</v>
      </c>
      <c r="N65" s="339">
        <v>47</v>
      </c>
      <c r="O65" s="257" t="s">
        <v>362</v>
      </c>
      <c r="P65" s="344" t="s">
        <v>1976</v>
      </c>
      <c r="Q65" s="343" t="s">
        <v>392</v>
      </c>
      <c r="R65" s="343"/>
    </row>
    <row r="66" spans="2:18" x14ac:dyDescent="0.25">
      <c r="B66" s="257">
        <v>56</v>
      </c>
      <c r="C66" s="77" t="s">
        <v>1864</v>
      </c>
      <c r="D66" s="77" t="s">
        <v>130</v>
      </c>
      <c r="E66" s="77" t="s">
        <v>1855</v>
      </c>
      <c r="F66" s="77" t="s">
        <v>190</v>
      </c>
      <c r="G66" s="101">
        <v>1</v>
      </c>
      <c r="H66" s="257">
        <v>114</v>
      </c>
      <c r="I66" s="77" t="s">
        <v>267</v>
      </c>
      <c r="J66" s="77" t="s">
        <v>210</v>
      </c>
      <c r="K66" s="78">
        <v>0.1864699074074074</v>
      </c>
      <c r="L66" s="101">
        <v>4</v>
      </c>
      <c r="M66" s="339">
        <v>28</v>
      </c>
      <c r="N66" s="339">
        <v>31</v>
      </c>
      <c r="O66" s="257" t="s">
        <v>362</v>
      </c>
      <c r="P66" s="344" t="s">
        <v>1977</v>
      </c>
      <c r="Q66" s="343" t="s">
        <v>392</v>
      </c>
      <c r="R66" s="343"/>
    </row>
    <row r="67" spans="2:18" x14ac:dyDescent="0.25">
      <c r="B67" s="257">
        <v>57</v>
      </c>
      <c r="C67" s="77" t="s">
        <v>1855</v>
      </c>
      <c r="D67" s="77" t="s">
        <v>130</v>
      </c>
      <c r="E67" s="77" t="s">
        <v>1864</v>
      </c>
      <c r="F67" s="77" t="s">
        <v>188</v>
      </c>
      <c r="G67" s="101">
        <v>1</v>
      </c>
      <c r="H67" s="257">
        <v>54</v>
      </c>
      <c r="I67" s="77" t="s">
        <v>210</v>
      </c>
      <c r="J67" s="77" t="s">
        <v>223</v>
      </c>
      <c r="K67" s="78">
        <v>0.14549768518518519</v>
      </c>
      <c r="L67" s="101">
        <v>3</v>
      </c>
      <c r="M67" s="339">
        <v>29</v>
      </c>
      <c r="N67" s="339">
        <v>31</v>
      </c>
      <c r="O67" s="257" t="s">
        <v>1978</v>
      </c>
      <c r="P67" s="344" t="s">
        <v>1979</v>
      </c>
      <c r="Q67" s="343" t="s">
        <v>1980</v>
      </c>
      <c r="R67" s="343"/>
    </row>
    <row r="68" spans="2:18" x14ac:dyDescent="0.25">
      <c r="B68" s="257">
        <v>58</v>
      </c>
      <c r="C68" s="77" t="s">
        <v>1864</v>
      </c>
      <c r="D68" s="77" t="s">
        <v>130</v>
      </c>
      <c r="E68" s="77" t="s">
        <v>1855</v>
      </c>
      <c r="F68" s="77" t="s">
        <v>190</v>
      </c>
      <c r="G68" s="101">
        <v>1</v>
      </c>
      <c r="H68" s="257">
        <v>88</v>
      </c>
      <c r="I68" s="77" t="s">
        <v>210</v>
      </c>
      <c r="J68" s="77" t="s">
        <v>210</v>
      </c>
      <c r="K68" s="78">
        <v>0.17510416666666664</v>
      </c>
      <c r="L68" s="101">
        <v>4</v>
      </c>
      <c r="M68" s="339">
        <v>12</v>
      </c>
      <c r="N68" s="339">
        <v>9</v>
      </c>
      <c r="O68" s="257" t="s">
        <v>1978</v>
      </c>
      <c r="P68" s="344" t="s">
        <v>1981</v>
      </c>
      <c r="Q68" s="343" t="s">
        <v>1980</v>
      </c>
      <c r="R68" s="343"/>
    </row>
    <row r="69" spans="2:18" x14ac:dyDescent="0.25">
      <c r="B69" s="257">
        <v>59</v>
      </c>
      <c r="C69" s="77" t="s">
        <v>1855</v>
      </c>
      <c r="D69" s="77" t="s">
        <v>130</v>
      </c>
      <c r="E69" s="77" t="s">
        <v>1864</v>
      </c>
      <c r="F69" s="77" t="s">
        <v>190</v>
      </c>
      <c r="G69" s="101">
        <v>1</v>
      </c>
      <c r="H69" s="257">
        <v>90</v>
      </c>
      <c r="I69" s="77" t="s">
        <v>210</v>
      </c>
      <c r="J69" s="77" t="s">
        <v>210</v>
      </c>
      <c r="K69" s="78">
        <v>0.17969907407407407</v>
      </c>
      <c r="L69" s="101">
        <v>4</v>
      </c>
      <c r="M69" s="339">
        <v>18</v>
      </c>
      <c r="N69" s="339">
        <v>46</v>
      </c>
      <c r="O69" s="257" t="s">
        <v>1982</v>
      </c>
      <c r="P69" s="344" t="s">
        <v>1983</v>
      </c>
      <c r="Q69" s="343" t="s">
        <v>1984</v>
      </c>
      <c r="R69" s="343"/>
    </row>
    <row r="70" spans="2:18" x14ac:dyDescent="0.25">
      <c r="B70" s="257">
        <v>60</v>
      </c>
      <c r="C70" s="77" t="s">
        <v>1864</v>
      </c>
      <c r="D70" s="77" t="s">
        <v>130</v>
      </c>
      <c r="E70" s="77" t="s">
        <v>1855</v>
      </c>
      <c r="F70" s="77" t="s">
        <v>190</v>
      </c>
      <c r="G70" s="101">
        <v>1</v>
      </c>
      <c r="H70" s="257">
        <v>44</v>
      </c>
      <c r="I70" s="77" t="s">
        <v>210</v>
      </c>
      <c r="J70" s="77" t="s">
        <v>210</v>
      </c>
      <c r="K70" s="78">
        <v>0.12467592592592593</v>
      </c>
      <c r="L70" s="101">
        <v>2</v>
      </c>
      <c r="M70" s="339">
        <v>59</v>
      </c>
      <c r="N70" s="339">
        <v>32</v>
      </c>
      <c r="O70" s="257" t="s">
        <v>1982</v>
      </c>
      <c r="P70" s="344" t="s">
        <v>1985</v>
      </c>
      <c r="Q70" s="343" t="s">
        <v>1984</v>
      </c>
      <c r="R70" s="343"/>
    </row>
    <row r="71" spans="2:18" x14ac:dyDescent="0.25">
      <c r="B71" s="257">
        <v>61</v>
      </c>
      <c r="C71" s="77" t="s">
        <v>1855</v>
      </c>
      <c r="D71" s="77" t="s">
        <v>7</v>
      </c>
      <c r="E71" s="77" t="s">
        <v>1864</v>
      </c>
      <c r="F71" s="77" t="s">
        <v>186</v>
      </c>
      <c r="G71" s="101">
        <v>1</v>
      </c>
      <c r="H71" s="257">
        <v>82</v>
      </c>
      <c r="I71" s="77" t="s">
        <v>1986</v>
      </c>
      <c r="J71" s="77" t="s">
        <v>1987</v>
      </c>
      <c r="K71" s="78">
        <v>0.18346064814814814</v>
      </c>
      <c r="L71" s="101">
        <v>4</v>
      </c>
      <c r="M71" s="339">
        <v>24</v>
      </c>
      <c r="N71" s="339">
        <v>11</v>
      </c>
      <c r="O71" s="257" t="s">
        <v>12</v>
      </c>
      <c r="P71" s="344" t="s">
        <v>1988</v>
      </c>
      <c r="Q71" s="343" t="s">
        <v>305</v>
      </c>
      <c r="R71" s="343"/>
    </row>
    <row r="72" spans="2:18" x14ac:dyDescent="0.25">
      <c r="B72" s="257">
        <v>62</v>
      </c>
      <c r="C72" s="77" t="s">
        <v>1864</v>
      </c>
      <c r="D72" s="77" t="s">
        <v>6</v>
      </c>
      <c r="E72" s="77" t="s">
        <v>1855</v>
      </c>
      <c r="F72" s="77" t="s">
        <v>186</v>
      </c>
      <c r="G72" s="101">
        <v>1</v>
      </c>
      <c r="H72" s="257">
        <v>82</v>
      </c>
      <c r="I72" s="77" t="s">
        <v>1989</v>
      </c>
      <c r="J72" s="77" t="s">
        <v>1990</v>
      </c>
      <c r="K72" s="78">
        <v>0.18371527777777777</v>
      </c>
      <c r="L72" s="101">
        <v>4</v>
      </c>
      <c r="M72" s="339">
        <v>24</v>
      </c>
      <c r="N72" s="339">
        <v>33</v>
      </c>
      <c r="O72" s="257" t="s">
        <v>12</v>
      </c>
      <c r="P72" s="344" t="s">
        <v>1991</v>
      </c>
      <c r="Q72" s="343" t="s">
        <v>305</v>
      </c>
      <c r="R72" s="343"/>
    </row>
    <row r="73" spans="2:18" x14ac:dyDescent="0.25">
      <c r="B73" s="257">
        <v>63</v>
      </c>
      <c r="C73" s="77" t="s">
        <v>1855</v>
      </c>
      <c r="D73" s="77" t="s">
        <v>130</v>
      </c>
      <c r="E73" s="77" t="s">
        <v>1864</v>
      </c>
      <c r="F73" s="77" t="s">
        <v>184</v>
      </c>
      <c r="G73" s="101">
        <v>1</v>
      </c>
      <c r="H73" s="257">
        <v>41</v>
      </c>
      <c r="I73" s="77" t="s">
        <v>210</v>
      </c>
      <c r="J73" s="77" t="s">
        <v>219</v>
      </c>
      <c r="K73" s="78">
        <v>0.11200231481481482</v>
      </c>
      <c r="L73" s="101">
        <v>2</v>
      </c>
      <c r="M73" s="339">
        <v>41</v>
      </c>
      <c r="N73" s="339">
        <v>17</v>
      </c>
      <c r="O73" s="257" t="s">
        <v>1992</v>
      </c>
      <c r="P73" s="344" t="s">
        <v>1993</v>
      </c>
      <c r="Q73" s="343" t="s">
        <v>1994</v>
      </c>
      <c r="R73" s="343"/>
    </row>
    <row r="74" spans="2:18" x14ac:dyDescent="0.25">
      <c r="B74" s="257">
        <v>64</v>
      </c>
      <c r="C74" s="77" t="s">
        <v>1864</v>
      </c>
      <c r="D74" s="77" t="s">
        <v>130</v>
      </c>
      <c r="E74" s="77" t="s">
        <v>1855</v>
      </c>
      <c r="F74" s="77" t="s">
        <v>188</v>
      </c>
      <c r="G74" s="101">
        <v>1</v>
      </c>
      <c r="H74" s="257">
        <v>138</v>
      </c>
      <c r="I74" s="77" t="s">
        <v>308</v>
      </c>
      <c r="J74" s="77" t="s">
        <v>210</v>
      </c>
      <c r="K74" s="78">
        <v>0.19635416666666669</v>
      </c>
      <c r="L74" s="101">
        <v>4</v>
      </c>
      <c r="M74" s="339">
        <v>42</v>
      </c>
      <c r="N74" s="339">
        <v>45</v>
      </c>
      <c r="O74" s="257" t="s">
        <v>1992</v>
      </c>
      <c r="P74" s="344" t="s">
        <v>1995</v>
      </c>
      <c r="Q74" s="343" t="s">
        <v>1994</v>
      </c>
      <c r="R74" s="343"/>
    </row>
    <row r="75" spans="2:18" x14ac:dyDescent="0.25">
      <c r="B75" s="257">
        <v>65</v>
      </c>
      <c r="C75" s="77" t="s">
        <v>1855</v>
      </c>
      <c r="D75" s="77" t="s">
        <v>130</v>
      </c>
      <c r="E75" s="77" t="s">
        <v>1864</v>
      </c>
      <c r="F75" s="77" t="s">
        <v>190</v>
      </c>
      <c r="G75" s="101">
        <v>1</v>
      </c>
      <c r="H75" s="257">
        <v>74</v>
      </c>
      <c r="I75" s="77" t="s">
        <v>210</v>
      </c>
      <c r="J75" s="77" t="s">
        <v>271</v>
      </c>
      <c r="K75" s="78">
        <v>0.16604166666666667</v>
      </c>
      <c r="L75" s="101">
        <v>3</v>
      </c>
      <c r="M75" s="339">
        <v>59</v>
      </c>
      <c r="N75" s="339">
        <v>6</v>
      </c>
      <c r="O75" s="257" t="s">
        <v>1996</v>
      </c>
      <c r="P75" s="344" t="s">
        <v>1997</v>
      </c>
      <c r="Q75" s="343" t="s">
        <v>2053</v>
      </c>
      <c r="R75" s="343"/>
    </row>
    <row r="76" spans="2:18" x14ac:dyDescent="0.25">
      <c r="B76" s="257">
        <v>66</v>
      </c>
      <c r="C76" s="77" t="s">
        <v>1864</v>
      </c>
      <c r="D76" s="77" t="s">
        <v>130</v>
      </c>
      <c r="E76" s="77" t="s">
        <v>1855</v>
      </c>
      <c r="F76" s="77" t="s">
        <v>188</v>
      </c>
      <c r="G76" s="101">
        <v>1</v>
      </c>
      <c r="H76" s="257">
        <v>47</v>
      </c>
      <c r="I76" s="77" t="s">
        <v>223</v>
      </c>
      <c r="J76" s="77" t="s">
        <v>210</v>
      </c>
      <c r="K76" s="78">
        <v>0.1290162037037037</v>
      </c>
      <c r="L76" s="101">
        <v>3</v>
      </c>
      <c r="M76" s="339">
        <v>5</v>
      </c>
      <c r="N76" s="339">
        <v>47</v>
      </c>
      <c r="O76" s="257" t="s">
        <v>1996</v>
      </c>
      <c r="P76" s="344" t="s">
        <v>1998</v>
      </c>
      <c r="Q76" s="343" t="s">
        <v>2053</v>
      </c>
      <c r="R76" s="343"/>
    </row>
    <row r="77" spans="2:18" x14ac:dyDescent="0.25">
      <c r="B77" s="257">
        <v>67</v>
      </c>
      <c r="C77" s="77" t="s">
        <v>1855</v>
      </c>
      <c r="D77" s="77" t="s">
        <v>130</v>
      </c>
      <c r="E77" s="77" t="s">
        <v>1864</v>
      </c>
      <c r="F77" s="77" t="s">
        <v>188</v>
      </c>
      <c r="G77" s="101">
        <v>1</v>
      </c>
      <c r="H77" s="257">
        <v>38</v>
      </c>
      <c r="I77" s="77" t="s">
        <v>210</v>
      </c>
      <c r="J77" s="77" t="s">
        <v>219</v>
      </c>
      <c r="K77" s="78">
        <v>9.8888888888888873E-2</v>
      </c>
      <c r="L77" s="101">
        <v>2</v>
      </c>
      <c r="M77" s="339">
        <v>22</v>
      </c>
      <c r="N77" s="339">
        <v>24</v>
      </c>
      <c r="O77" s="257" t="s">
        <v>1312</v>
      </c>
      <c r="P77" s="344" t="s">
        <v>1999</v>
      </c>
      <c r="Q77" s="343" t="s">
        <v>196</v>
      </c>
      <c r="R77" s="343"/>
    </row>
    <row r="78" spans="2:18" x14ac:dyDescent="0.25">
      <c r="B78" s="257">
        <v>68</v>
      </c>
      <c r="C78" s="77" t="s">
        <v>1864</v>
      </c>
      <c r="D78" s="77" t="s">
        <v>130</v>
      </c>
      <c r="E78" s="77" t="s">
        <v>1855</v>
      </c>
      <c r="F78" s="77" t="s">
        <v>188</v>
      </c>
      <c r="G78" s="101">
        <v>1</v>
      </c>
      <c r="H78" s="257">
        <v>66</v>
      </c>
      <c r="I78" s="77" t="s">
        <v>220</v>
      </c>
      <c r="J78" s="77" t="s">
        <v>210</v>
      </c>
      <c r="K78" s="78">
        <v>0.1694097222222222</v>
      </c>
      <c r="L78" s="101">
        <v>4</v>
      </c>
      <c r="M78" s="339">
        <v>3</v>
      </c>
      <c r="N78" s="339">
        <v>57</v>
      </c>
      <c r="O78" s="257" t="s">
        <v>1312</v>
      </c>
      <c r="P78" s="344" t="s">
        <v>2000</v>
      </c>
      <c r="Q78" s="343" t="s">
        <v>196</v>
      </c>
      <c r="R78" s="343"/>
    </row>
    <row r="79" spans="2:18" x14ac:dyDescent="0.25">
      <c r="B79" s="257">
        <v>69</v>
      </c>
      <c r="C79" s="77" t="s">
        <v>1855</v>
      </c>
      <c r="D79" s="77" t="s">
        <v>130</v>
      </c>
      <c r="E79" s="77" t="s">
        <v>1864</v>
      </c>
      <c r="F79" s="77" t="s">
        <v>188</v>
      </c>
      <c r="G79" s="101">
        <v>1</v>
      </c>
      <c r="H79" s="257">
        <v>60</v>
      </c>
      <c r="I79" s="77" t="s">
        <v>210</v>
      </c>
      <c r="J79" s="77" t="s">
        <v>472</v>
      </c>
      <c r="K79" s="78">
        <v>0.15381944444444443</v>
      </c>
      <c r="L79" s="101">
        <v>3</v>
      </c>
      <c r="M79" s="339">
        <v>41</v>
      </c>
      <c r="N79" s="339">
        <v>30</v>
      </c>
      <c r="O79" s="257" t="s">
        <v>443</v>
      </c>
      <c r="P79" s="344" t="s">
        <v>2001</v>
      </c>
      <c r="Q79" s="343" t="s">
        <v>444</v>
      </c>
      <c r="R79" s="343"/>
    </row>
    <row r="80" spans="2:18" x14ac:dyDescent="0.25">
      <c r="B80" s="257">
        <v>70</v>
      </c>
      <c r="C80" s="77" t="s">
        <v>1864</v>
      </c>
      <c r="D80" s="77" t="s">
        <v>130</v>
      </c>
      <c r="E80" s="77" t="s">
        <v>1855</v>
      </c>
      <c r="F80" s="77" t="s">
        <v>190</v>
      </c>
      <c r="G80" s="101">
        <v>1</v>
      </c>
      <c r="H80" s="257">
        <v>202</v>
      </c>
      <c r="I80" s="77" t="s">
        <v>308</v>
      </c>
      <c r="J80" s="77" t="s">
        <v>210</v>
      </c>
      <c r="K80" s="78">
        <v>0.20980324074074075</v>
      </c>
      <c r="L80" s="101">
        <v>5</v>
      </c>
      <c r="M80" s="339">
        <v>2</v>
      </c>
      <c r="N80" s="339">
        <v>7</v>
      </c>
      <c r="O80" s="257" t="s">
        <v>443</v>
      </c>
      <c r="P80" s="344" t="s">
        <v>2002</v>
      </c>
      <c r="Q80" s="343" t="s">
        <v>444</v>
      </c>
      <c r="R80" s="343"/>
    </row>
    <row r="81" spans="2:18" x14ac:dyDescent="0.25">
      <c r="B81" s="257">
        <v>71</v>
      </c>
      <c r="C81" s="77" t="s">
        <v>1855</v>
      </c>
      <c r="D81" s="77" t="s">
        <v>130</v>
      </c>
      <c r="E81" s="77" t="s">
        <v>1864</v>
      </c>
      <c r="F81" s="77" t="s">
        <v>188</v>
      </c>
      <c r="G81" s="101">
        <v>1</v>
      </c>
      <c r="H81" s="257">
        <v>43</v>
      </c>
      <c r="I81" s="77" t="s">
        <v>210</v>
      </c>
      <c r="J81" s="77" t="s">
        <v>293</v>
      </c>
      <c r="K81" s="78">
        <v>0.1272337962962963</v>
      </c>
      <c r="L81" s="101">
        <v>3</v>
      </c>
      <c r="M81" s="339">
        <v>3</v>
      </c>
      <c r="N81" s="339">
        <v>13</v>
      </c>
      <c r="O81" s="257" t="s">
        <v>2003</v>
      </c>
      <c r="P81" s="344" t="s">
        <v>2004</v>
      </c>
      <c r="Q81" s="343" t="s">
        <v>2005</v>
      </c>
      <c r="R81" s="343"/>
    </row>
    <row r="82" spans="2:18" x14ac:dyDescent="0.25">
      <c r="B82" s="257">
        <v>72</v>
      </c>
      <c r="C82" s="77" t="s">
        <v>1864</v>
      </c>
      <c r="D82" s="77" t="s">
        <v>130</v>
      </c>
      <c r="E82" s="77" t="s">
        <v>1855</v>
      </c>
      <c r="F82" s="77" t="s">
        <v>188</v>
      </c>
      <c r="G82" s="101">
        <v>1</v>
      </c>
      <c r="H82" s="257">
        <v>81</v>
      </c>
      <c r="I82" s="77" t="s">
        <v>308</v>
      </c>
      <c r="J82" s="77" t="s">
        <v>210</v>
      </c>
      <c r="K82" s="78">
        <v>0.18364583333333331</v>
      </c>
      <c r="L82" s="101">
        <v>4</v>
      </c>
      <c r="M82" s="339">
        <v>24</v>
      </c>
      <c r="N82" s="339">
        <v>27</v>
      </c>
      <c r="O82" s="257" t="s">
        <v>2003</v>
      </c>
      <c r="P82" s="344" t="s">
        <v>2006</v>
      </c>
      <c r="Q82" s="343" t="s">
        <v>2005</v>
      </c>
      <c r="R82" s="343"/>
    </row>
    <row r="83" spans="2:18" x14ac:dyDescent="0.25">
      <c r="B83" s="257">
        <v>73</v>
      </c>
      <c r="C83" s="77" t="s">
        <v>1855</v>
      </c>
      <c r="D83" s="77" t="s">
        <v>130</v>
      </c>
      <c r="E83" s="77" t="s">
        <v>1864</v>
      </c>
      <c r="F83" s="77" t="s">
        <v>188</v>
      </c>
      <c r="G83" s="101">
        <v>1</v>
      </c>
      <c r="H83" s="257">
        <v>38</v>
      </c>
      <c r="I83" s="77" t="s">
        <v>210</v>
      </c>
      <c r="J83" s="77" t="s">
        <v>271</v>
      </c>
      <c r="K83" s="78">
        <v>0.12234953703703703</v>
      </c>
      <c r="L83" s="101">
        <v>2</v>
      </c>
      <c r="M83" s="339">
        <v>56</v>
      </c>
      <c r="N83" s="339">
        <v>11</v>
      </c>
      <c r="O83" s="257" t="s">
        <v>2007</v>
      </c>
      <c r="P83" s="344" t="s">
        <v>2008</v>
      </c>
      <c r="Q83" s="343" t="s">
        <v>2009</v>
      </c>
      <c r="R83" s="343"/>
    </row>
    <row r="84" spans="2:18" x14ac:dyDescent="0.25">
      <c r="B84" s="257">
        <v>74</v>
      </c>
      <c r="C84" s="77" t="s">
        <v>1864</v>
      </c>
      <c r="D84" s="77" t="s">
        <v>130</v>
      </c>
      <c r="E84" s="77" t="s">
        <v>1855</v>
      </c>
      <c r="F84" s="77" t="s">
        <v>190</v>
      </c>
      <c r="G84" s="101">
        <v>1</v>
      </c>
      <c r="H84" s="257">
        <v>91</v>
      </c>
      <c r="I84" s="77" t="s">
        <v>210</v>
      </c>
      <c r="J84" s="77" t="s">
        <v>210</v>
      </c>
      <c r="K84" s="78">
        <v>0.18484953703703702</v>
      </c>
      <c r="L84" s="101">
        <v>4</v>
      </c>
      <c r="M84" s="339">
        <v>26</v>
      </c>
      <c r="N84" s="339">
        <v>11</v>
      </c>
      <c r="O84" s="257" t="s">
        <v>2010</v>
      </c>
      <c r="P84" s="344" t="s">
        <v>2011</v>
      </c>
      <c r="Q84" s="343" t="s">
        <v>2012</v>
      </c>
      <c r="R84" s="343"/>
    </row>
    <row r="85" spans="2:18" x14ac:dyDescent="0.25">
      <c r="B85" s="257">
        <v>75</v>
      </c>
      <c r="C85" s="77" t="s">
        <v>1855</v>
      </c>
      <c r="D85" s="77" t="s">
        <v>130</v>
      </c>
      <c r="E85" s="77" t="s">
        <v>1864</v>
      </c>
      <c r="F85" s="77" t="s">
        <v>188</v>
      </c>
      <c r="G85" s="101">
        <v>1</v>
      </c>
      <c r="H85" s="257">
        <v>51</v>
      </c>
      <c r="I85" s="77" t="s">
        <v>210</v>
      </c>
      <c r="J85" s="77" t="s">
        <v>271</v>
      </c>
      <c r="K85" s="78">
        <v>0.14828703703703702</v>
      </c>
      <c r="L85" s="101">
        <v>3</v>
      </c>
      <c r="M85" s="339">
        <v>33</v>
      </c>
      <c r="N85" s="339">
        <v>32</v>
      </c>
      <c r="O85" s="257" t="s">
        <v>18</v>
      </c>
      <c r="P85" s="344" t="s">
        <v>2013</v>
      </c>
      <c r="Q85" s="343" t="s">
        <v>2014</v>
      </c>
      <c r="R85" s="343"/>
    </row>
    <row r="86" spans="2:18" x14ac:dyDescent="0.25">
      <c r="B86" s="257">
        <v>76</v>
      </c>
      <c r="C86" s="77" t="s">
        <v>1864</v>
      </c>
      <c r="D86" s="77" t="s">
        <v>130</v>
      </c>
      <c r="E86" s="77" t="s">
        <v>1855</v>
      </c>
      <c r="F86" s="77" t="s">
        <v>190</v>
      </c>
      <c r="G86" s="101">
        <v>1</v>
      </c>
      <c r="H86" s="257">
        <v>142</v>
      </c>
      <c r="I86" s="77" t="s">
        <v>223</v>
      </c>
      <c r="J86" s="77" t="s">
        <v>210</v>
      </c>
      <c r="K86" s="78">
        <v>0.19796296296296298</v>
      </c>
      <c r="L86" s="101">
        <v>4</v>
      </c>
      <c r="M86" s="339">
        <v>45</v>
      </c>
      <c r="N86" s="339">
        <v>4</v>
      </c>
      <c r="O86" s="257" t="s">
        <v>18</v>
      </c>
      <c r="P86" s="344" t="s">
        <v>2015</v>
      </c>
      <c r="Q86" s="343" t="s">
        <v>2014</v>
      </c>
      <c r="R86" s="343"/>
    </row>
    <row r="87" spans="2:18" x14ac:dyDescent="0.25">
      <c r="B87" s="257">
        <v>77</v>
      </c>
      <c r="C87" s="77" t="s">
        <v>1855</v>
      </c>
      <c r="D87" s="77" t="s">
        <v>130</v>
      </c>
      <c r="E87" s="77" t="s">
        <v>1864</v>
      </c>
      <c r="F87" s="77" t="s">
        <v>190</v>
      </c>
      <c r="G87" s="101">
        <v>1</v>
      </c>
      <c r="H87" s="257">
        <v>79</v>
      </c>
      <c r="I87" s="77" t="s">
        <v>210</v>
      </c>
      <c r="J87" s="77" t="s">
        <v>210</v>
      </c>
      <c r="K87" s="78">
        <v>0.18230324074074075</v>
      </c>
      <c r="L87" s="101">
        <v>4</v>
      </c>
      <c r="M87" s="339">
        <v>22</v>
      </c>
      <c r="N87" s="339">
        <v>31</v>
      </c>
      <c r="O87" s="257" t="s">
        <v>216</v>
      </c>
      <c r="P87" s="344" t="s">
        <v>2016</v>
      </c>
      <c r="Q87" s="343" t="s">
        <v>217</v>
      </c>
      <c r="R87" s="343"/>
    </row>
    <row r="88" spans="2:18" x14ac:dyDescent="0.25">
      <c r="B88" s="257">
        <v>78</v>
      </c>
      <c r="C88" s="77" t="s">
        <v>1864</v>
      </c>
      <c r="D88" s="77" t="s">
        <v>130</v>
      </c>
      <c r="E88" s="77" t="s">
        <v>1855</v>
      </c>
      <c r="F88" s="77" t="s">
        <v>188</v>
      </c>
      <c r="G88" s="101">
        <v>1</v>
      </c>
      <c r="H88" s="257">
        <v>79</v>
      </c>
      <c r="I88" s="77" t="s">
        <v>308</v>
      </c>
      <c r="J88" s="77" t="s">
        <v>210</v>
      </c>
      <c r="K88" s="78">
        <v>0.17630787037037035</v>
      </c>
      <c r="L88" s="101">
        <v>4</v>
      </c>
      <c r="M88" s="339">
        <v>13</v>
      </c>
      <c r="N88" s="339">
        <v>53</v>
      </c>
      <c r="O88" s="257" t="s">
        <v>399</v>
      </c>
      <c r="P88" s="344" t="s">
        <v>2017</v>
      </c>
      <c r="Q88" s="343" t="s">
        <v>1194</v>
      </c>
      <c r="R88" s="343"/>
    </row>
    <row r="89" spans="2:18" x14ac:dyDescent="0.25">
      <c r="B89" s="257">
        <v>79</v>
      </c>
      <c r="C89" s="77" t="s">
        <v>1855</v>
      </c>
      <c r="D89" s="77" t="s">
        <v>130</v>
      </c>
      <c r="E89" s="77" t="s">
        <v>1864</v>
      </c>
      <c r="F89" s="77" t="s">
        <v>188</v>
      </c>
      <c r="G89" s="101">
        <v>1</v>
      </c>
      <c r="H89" s="257">
        <v>158</v>
      </c>
      <c r="I89" s="77" t="s">
        <v>210</v>
      </c>
      <c r="J89" s="77" t="s">
        <v>219</v>
      </c>
      <c r="K89" s="78">
        <v>0.20175925925925928</v>
      </c>
      <c r="L89" s="101">
        <v>4</v>
      </c>
      <c r="M89" s="339">
        <v>50</v>
      </c>
      <c r="N89" s="339">
        <v>32</v>
      </c>
      <c r="O89" s="257" t="s">
        <v>1602</v>
      </c>
      <c r="P89" s="344" t="s">
        <v>2018</v>
      </c>
      <c r="Q89" s="343" t="s">
        <v>452</v>
      </c>
      <c r="R89" s="343"/>
    </row>
    <row r="90" spans="2:18" x14ac:dyDescent="0.25">
      <c r="B90" s="257">
        <v>80</v>
      </c>
      <c r="C90" s="77" t="s">
        <v>1864</v>
      </c>
      <c r="D90" s="77" t="s">
        <v>130</v>
      </c>
      <c r="E90" s="77" t="s">
        <v>1855</v>
      </c>
      <c r="F90" s="77" t="s">
        <v>188</v>
      </c>
      <c r="G90" s="101">
        <v>1</v>
      </c>
      <c r="H90" s="257">
        <v>67</v>
      </c>
      <c r="I90" s="77" t="s">
        <v>308</v>
      </c>
      <c r="J90" s="77" t="s">
        <v>210</v>
      </c>
      <c r="K90" s="78">
        <v>0.16803240740740741</v>
      </c>
      <c r="L90" s="101">
        <v>4</v>
      </c>
      <c r="M90" s="339">
        <v>1</v>
      </c>
      <c r="N90" s="339">
        <v>58</v>
      </c>
      <c r="O90" s="257" t="s">
        <v>1602</v>
      </c>
      <c r="P90" s="344" t="s">
        <v>2019</v>
      </c>
      <c r="Q90" s="343" t="s">
        <v>452</v>
      </c>
      <c r="R90" s="343"/>
    </row>
    <row r="91" spans="2:18" x14ac:dyDescent="0.25">
      <c r="B91" s="257">
        <v>81</v>
      </c>
      <c r="C91" s="77" t="s">
        <v>1855</v>
      </c>
      <c r="D91" s="77" t="s">
        <v>6</v>
      </c>
      <c r="E91" s="77" t="s">
        <v>1864</v>
      </c>
      <c r="F91" s="77" t="s">
        <v>186</v>
      </c>
      <c r="G91" s="101">
        <v>1</v>
      </c>
      <c r="H91" s="257">
        <v>41</v>
      </c>
      <c r="I91" s="77" t="s">
        <v>366</v>
      </c>
      <c r="J91" s="77" t="s">
        <v>2020</v>
      </c>
      <c r="K91" s="78">
        <v>0.12011574074074073</v>
      </c>
      <c r="L91" s="101">
        <v>2</v>
      </c>
      <c r="M91" s="339">
        <v>52</v>
      </c>
      <c r="N91" s="339">
        <v>58</v>
      </c>
      <c r="O91" s="257" t="s">
        <v>2021</v>
      </c>
      <c r="P91" s="344" t="s">
        <v>2022</v>
      </c>
      <c r="Q91" s="343" t="s">
        <v>2054</v>
      </c>
      <c r="R91" s="343"/>
    </row>
    <row r="92" spans="2:18" x14ac:dyDescent="0.25">
      <c r="B92" s="257">
        <v>82</v>
      </c>
      <c r="C92" s="77" t="s">
        <v>1864</v>
      </c>
      <c r="D92" s="77" t="s">
        <v>6</v>
      </c>
      <c r="E92" s="77" t="s">
        <v>1855</v>
      </c>
      <c r="F92" s="77" t="s">
        <v>186</v>
      </c>
      <c r="G92" s="101">
        <v>1</v>
      </c>
      <c r="H92" s="257">
        <v>71</v>
      </c>
      <c r="I92" s="77" t="s">
        <v>2023</v>
      </c>
      <c r="J92" s="77" t="s">
        <v>2024</v>
      </c>
      <c r="K92" s="78">
        <v>0.18085648148148148</v>
      </c>
      <c r="L92" s="101">
        <v>4</v>
      </c>
      <c r="M92" s="339">
        <v>20</v>
      </c>
      <c r="N92" s="339">
        <v>26</v>
      </c>
      <c r="O92" s="257" t="s">
        <v>2025</v>
      </c>
      <c r="P92" s="344" t="s">
        <v>2026</v>
      </c>
      <c r="Q92" s="343" t="s">
        <v>2055</v>
      </c>
      <c r="R92" s="343"/>
    </row>
    <row r="93" spans="2:18" x14ac:dyDescent="0.25">
      <c r="B93" s="257">
        <v>83</v>
      </c>
      <c r="C93" s="77" t="s">
        <v>1855</v>
      </c>
      <c r="D93" s="77" t="s">
        <v>130</v>
      </c>
      <c r="E93" s="77" t="s">
        <v>1864</v>
      </c>
      <c r="F93" s="77" t="s">
        <v>190</v>
      </c>
      <c r="G93" s="101">
        <v>1</v>
      </c>
      <c r="H93" s="257">
        <v>61</v>
      </c>
      <c r="I93" s="77" t="s">
        <v>210</v>
      </c>
      <c r="J93" s="77" t="s">
        <v>219</v>
      </c>
      <c r="K93" s="78">
        <v>0.15715277777777778</v>
      </c>
      <c r="L93" s="101">
        <v>3</v>
      </c>
      <c r="M93" s="339">
        <v>46</v>
      </c>
      <c r="N93" s="339">
        <v>18</v>
      </c>
      <c r="O93" s="257" t="s">
        <v>215</v>
      </c>
      <c r="P93" s="344" t="s">
        <v>2027</v>
      </c>
      <c r="Q93" s="343" t="s">
        <v>2056</v>
      </c>
      <c r="R93" s="343"/>
    </row>
    <row r="94" spans="2:18" x14ac:dyDescent="0.25">
      <c r="B94" s="257">
        <v>84</v>
      </c>
      <c r="C94" s="77" t="s">
        <v>1864</v>
      </c>
      <c r="D94" s="77" t="s">
        <v>130</v>
      </c>
      <c r="E94" s="77" t="s">
        <v>1855</v>
      </c>
      <c r="F94" s="77" t="s">
        <v>190</v>
      </c>
      <c r="G94" s="101">
        <v>1</v>
      </c>
      <c r="H94" s="257">
        <v>107</v>
      </c>
      <c r="I94" s="77" t="s">
        <v>267</v>
      </c>
      <c r="J94" s="77" t="s">
        <v>210</v>
      </c>
      <c r="K94" s="78">
        <v>0.18769675925925924</v>
      </c>
      <c r="L94" s="101">
        <v>4</v>
      </c>
      <c r="M94" s="339">
        <v>30</v>
      </c>
      <c r="N94" s="339">
        <v>17</v>
      </c>
      <c r="O94" s="257" t="s">
        <v>215</v>
      </c>
      <c r="P94" s="344" t="s">
        <v>2028</v>
      </c>
      <c r="Q94" s="343" t="s">
        <v>2056</v>
      </c>
      <c r="R94" s="343"/>
    </row>
    <row r="95" spans="2:18" x14ac:dyDescent="0.25">
      <c r="B95" s="257">
        <v>85</v>
      </c>
      <c r="C95" s="77" t="s">
        <v>1855</v>
      </c>
      <c r="D95" s="77" t="s">
        <v>130</v>
      </c>
      <c r="E95" s="77" t="s">
        <v>1864</v>
      </c>
      <c r="F95" s="77" t="s">
        <v>190</v>
      </c>
      <c r="G95" s="101">
        <v>1</v>
      </c>
      <c r="H95" s="257">
        <v>96</v>
      </c>
      <c r="I95" s="77" t="s">
        <v>210</v>
      </c>
      <c r="J95" s="77" t="s">
        <v>277</v>
      </c>
      <c r="K95" s="78">
        <v>0.18166666666666667</v>
      </c>
      <c r="L95" s="101">
        <v>4</v>
      </c>
      <c r="M95" s="339">
        <v>21</v>
      </c>
      <c r="N95" s="339">
        <v>36</v>
      </c>
      <c r="O95" s="257" t="s">
        <v>2029</v>
      </c>
      <c r="P95" s="344" t="s">
        <v>2030</v>
      </c>
      <c r="Q95" s="343" t="s">
        <v>2057</v>
      </c>
      <c r="R95" s="343"/>
    </row>
    <row r="96" spans="2:18" x14ac:dyDescent="0.25">
      <c r="B96" s="257">
        <v>86</v>
      </c>
      <c r="C96" s="77" t="s">
        <v>1864</v>
      </c>
      <c r="D96" s="77" t="s">
        <v>6</v>
      </c>
      <c r="E96" s="77" t="s">
        <v>1855</v>
      </c>
      <c r="F96" s="77" t="s">
        <v>186</v>
      </c>
      <c r="G96" s="101">
        <v>1</v>
      </c>
      <c r="H96" s="257">
        <v>49</v>
      </c>
      <c r="I96" s="77" t="s">
        <v>2031</v>
      </c>
      <c r="J96" s="77" t="s">
        <v>2032</v>
      </c>
      <c r="K96" s="78">
        <v>0.15612268518518518</v>
      </c>
      <c r="L96" s="101">
        <v>3</v>
      </c>
      <c r="M96" s="339">
        <v>44</v>
      </c>
      <c r="N96" s="339">
        <v>49</v>
      </c>
      <c r="O96" s="257" t="s">
        <v>2029</v>
      </c>
      <c r="P96" s="344" t="s">
        <v>2033</v>
      </c>
      <c r="Q96" s="343" t="s">
        <v>2057</v>
      </c>
      <c r="R96" s="343"/>
    </row>
    <row r="97" spans="1:18" x14ac:dyDescent="0.25">
      <c r="B97" s="257">
        <v>87</v>
      </c>
      <c r="C97" s="77" t="s">
        <v>1855</v>
      </c>
      <c r="D97" s="77" t="s">
        <v>6</v>
      </c>
      <c r="E97" s="77" t="s">
        <v>1864</v>
      </c>
      <c r="F97" s="77" t="s">
        <v>186</v>
      </c>
      <c r="G97" s="101">
        <v>1</v>
      </c>
      <c r="H97" s="257">
        <v>78</v>
      </c>
      <c r="I97" s="77" t="s">
        <v>2034</v>
      </c>
      <c r="J97" s="77" t="s">
        <v>2035</v>
      </c>
      <c r="K97" s="78">
        <v>0.18107638888888888</v>
      </c>
      <c r="L97" s="101">
        <v>4</v>
      </c>
      <c r="M97" s="339">
        <v>20</v>
      </c>
      <c r="N97" s="339">
        <v>45</v>
      </c>
      <c r="O97" s="257" t="s">
        <v>948</v>
      </c>
      <c r="P97" s="344" t="s">
        <v>2036</v>
      </c>
      <c r="Q97" s="343" t="s">
        <v>2037</v>
      </c>
      <c r="R97" s="343"/>
    </row>
    <row r="98" spans="1:18" x14ac:dyDescent="0.25">
      <c r="B98" s="257">
        <v>88</v>
      </c>
      <c r="C98" s="77" t="s">
        <v>1864</v>
      </c>
      <c r="D98" s="77" t="s">
        <v>6</v>
      </c>
      <c r="E98" s="77" t="s">
        <v>1855</v>
      </c>
      <c r="F98" s="77" t="s">
        <v>186</v>
      </c>
      <c r="G98" s="101">
        <v>1</v>
      </c>
      <c r="H98" s="257">
        <v>99</v>
      </c>
      <c r="I98" s="77" t="s">
        <v>2038</v>
      </c>
      <c r="J98" s="77" t="s">
        <v>2039</v>
      </c>
      <c r="K98" s="78">
        <v>0.18868055555555555</v>
      </c>
      <c r="L98" s="101">
        <v>4</v>
      </c>
      <c r="M98" s="339">
        <v>31</v>
      </c>
      <c r="N98" s="339">
        <v>42</v>
      </c>
      <c r="O98" s="257" t="s">
        <v>262</v>
      </c>
      <c r="P98" s="344" t="s">
        <v>2040</v>
      </c>
      <c r="Q98" s="343" t="s">
        <v>2041</v>
      </c>
      <c r="R98" s="343"/>
    </row>
    <row r="99" spans="1:18" x14ac:dyDescent="0.25">
      <c r="B99" s="257">
        <v>89</v>
      </c>
      <c r="C99" s="77" t="s">
        <v>1855</v>
      </c>
      <c r="D99" s="77" t="s">
        <v>130</v>
      </c>
      <c r="E99" s="77" t="s">
        <v>1864</v>
      </c>
      <c r="F99" s="77" t="s">
        <v>188</v>
      </c>
      <c r="G99" s="101">
        <v>1</v>
      </c>
      <c r="H99" s="257">
        <v>180</v>
      </c>
      <c r="I99" s="77" t="s">
        <v>210</v>
      </c>
      <c r="J99" s="77" t="s">
        <v>277</v>
      </c>
      <c r="K99" s="78">
        <v>0.20526620370370371</v>
      </c>
      <c r="L99" s="101">
        <v>4</v>
      </c>
      <c r="M99" s="339">
        <v>55</v>
      </c>
      <c r="N99" s="339">
        <v>35</v>
      </c>
      <c r="O99" s="257" t="s">
        <v>440</v>
      </c>
      <c r="P99" s="344" t="s">
        <v>2042</v>
      </c>
      <c r="Q99" s="343" t="s">
        <v>357</v>
      </c>
      <c r="R99" s="343"/>
    </row>
    <row r="100" spans="1:18" x14ac:dyDescent="0.25">
      <c r="B100" s="257">
        <v>90</v>
      </c>
      <c r="C100" s="77" t="s">
        <v>1864</v>
      </c>
      <c r="D100" s="77" t="s">
        <v>130</v>
      </c>
      <c r="E100" s="77" t="s">
        <v>1855</v>
      </c>
      <c r="F100" s="77" t="s">
        <v>190</v>
      </c>
      <c r="G100" s="101">
        <v>1</v>
      </c>
      <c r="H100" s="257">
        <v>211</v>
      </c>
      <c r="I100" s="77" t="s">
        <v>223</v>
      </c>
      <c r="J100" s="77" t="s">
        <v>210</v>
      </c>
      <c r="K100" s="78">
        <v>0.21189814814814814</v>
      </c>
      <c r="L100" s="101">
        <v>5</v>
      </c>
      <c r="M100" s="339">
        <v>5</v>
      </c>
      <c r="N100" s="339">
        <v>8</v>
      </c>
      <c r="O100" s="257" t="s">
        <v>440</v>
      </c>
      <c r="P100" s="344" t="s">
        <v>2043</v>
      </c>
      <c r="Q100" s="343" t="s">
        <v>357</v>
      </c>
      <c r="R100" s="343"/>
    </row>
    <row r="101" spans="1:18" x14ac:dyDescent="0.25">
      <c r="B101" s="257">
        <v>91</v>
      </c>
      <c r="C101" s="77" t="s">
        <v>1855</v>
      </c>
      <c r="D101" s="77" t="s">
        <v>130</v>
      </c>
      <c r="E101" s="77" t="s">
        <v>1864</v>
      </c>
      <c r="F101" s="77" t="s">
        <v>197</v>
      </c>
      <c r="G101" s="101">
        <v>1</v>
      </c>
      <c r="H101" s="257">
        <v>103</v>
      </c>
      <c r="I101" s="77" t="s">
        <v>210</v>
      </c>
      <c r="J101" s="77" t="s">
        <v>210</v>
      </c>
      <c r="K101" s="78">
        <v>0.18895833333333334</v>
      </c>
      <c r="L101" s="101">
        <v>4</v>
      </c>
      <c r="M101" s="339">
        <v>32</v>
      </c>
      <c r="N101" s="339">
        <v>6</v>
      </c>
      <c r="O101" s="257" t="s">
        <v>358</v>
      </c>
      <c r="P101" s="344" t="s">
        <v>2044</v>
      </c>
      <c r="Q101" s="343" t="s">
        <v>2045</v>
      </c>
      <c r="R101" s="343"/>
    </row>
    <row r="102" spans="1:18" x14ac:dyDescent="0.25">
      <c r="B102" s="257">
        <v>92</v>
      </c>
      <c r="C102" s="77" t="s">
        <v>1864</v>
      </c>
      <c r="D102" s="77" t="s">
        <v>130</v>
      </c>
      <c r="E102" s="77" t="s">
        <v>1855</v>
      </c>
      <c r="F102" s="77" t="s">
        <v>188</v>
      </c>
      <c r="G102" s="101">
        <v>1</v>
      </c>
      <c r="H102" s="257">
        <v>54</v>
      </c>
      <c r="I102" s="77" t="s">
        <v>308</v>
      </c>
      <c r="J102" s="77" t="s">
        <v>210</v>
      </c>
      <c r="K102" s="78">
        <v>0.16094907407407408</v>
      </c>
      <c r="L102" s="101">
        <v>3</v>
      </c>
      <c r="M102" s="339">
        <v>51</v>
      </c>
      <c r="N102" s="339">
        <v>46</v>
      </c>
      <c r="O102" s="257" t="s">
        <v>358</v>
      </c>
      <c r="P102" s="344" t="s">
        <v>2046</v>
      </c>
      <c r="Q102" s="343" t="s">
        <v>2045</v>
      </c>
      <c r="R102" s="343"/>
    </row>
    <row r="103" spans="1:18" x14ac:dyDescent="0.25">
      <c r="B103" s="257">
        <v>93</v>
      </c>
      <c r="C103" s="77" t="s">
        <v>1855</v>
      </c>
      <c r="D103" s="77" t="s">
        <v>130</v>
      </c>
      <c r="E103" s="77" t="s">
        <v>1864</v>
      </c>
      <c r="F103" s="77" t="s">
        <v>188</v>
      </c>
      <c r="G103" s="101">
        <v>1</v>
      </c>
      <c r="H103" s="257">
        <v>45</v>
      </c>
      <c r="I103" s="77" t="s">
        <v>210</v>
      </c>
      <c r="J103" s="77" t="s">
        <v>472</v>
      </c>
      <c r="K103" s="78">
        <v>0.13280092592592593</v>
      </c>
      <c r="L103" s="101">
        <v>3</v>
      </c>
      <c r="M103" s="339">
        <v>11</v>
      </c>
      <c r="N103" s="339">
        <v>14</v>
      </c>
      <c r="O103" s="257" t="s">
        <v>229</v>
      </c>
      <c r="P103" s="344" t="s">
        <v>2047</v>
      </c>
      <c r="Q103" s="343" t="s">
        <v>801</v>
      </c>
      <c r="R103" s="343"/>
    </row>
    <row r="104" spans="1:18" x14ac:dyDescent="0.25">
      <c r="B104" s="257">
        <v>94</v>
      </c>
      <c r="C104" s="77" t="s">
        <v>1864</v>
      </c>
      <c r="D104" s="77" t="s">
        <v>6</v>
      </c>
      <c r="E104" s="77" t="s">
        <v>1855</v>
      </c>
      <c r="F104" s="77" t="s">
        <v>186</v>
      </c>
      <c r="G104" s="101">
        <v>1</v>
      </c>
      <c r="H104" s="257">
        <v>48</v>
      </c>
      <c r="I104" s="77" t="s">
        <v>2048</v>
      </c>
      <c r="J104" s="77" t="s">
        <v>2049</v>
      </c>
      <c r="K104" s="78">
        <v>0.16589120370370369</v>
      </c>
      <c r="L104" s="101">
        <v>3</v>
      </c>
      <c r="M104" s="339">
        <v>58</v>
      </c>
      <c r="N104" s="339">
        <v>53</v>
      </c>
      <c r="O104" s="257" t="s">
        <v>229</v>
      </c>
      <c r="P104" s="344" t="s">
        <v>2050</v>
      </c>
      <c r="Q104" s="343" t="s">
        <v>801</v>
      </c>
      <c r="R104" s="343"/>
    </row>
    <row r="105" spans="1:18" x14ac:dyDescent="0.25">
      <c r="B105" s="257">
        <v>95</v>
      </c>
      <c r="C105" s="77" t="s">
        <v>1855</v>
      </c>
      <c r="D105" s="77" t="s">
        <v>130</v>
      </c>
      <c r="E105" s="77" t="s">
        <v>1864</v>
      </c>
      <c r="F105" s="77" t="s">
        <v>190</v>
      </c>
      <c r="G105" s="101">
        <v>1</v>
      </c>
      <c r="H105" s="257">
        <v>50</v>
      </c>
      <c r="I105" s="77" t="s">
        <v>210</v>
      </c>
      <c r="J105" s="77" t="s">
        <v>219</v>
      </c>
      <c r="K105" s="78">
        <v>0.13935185185185187</v>
      </c>
      <c r="L105" s="101">
        <v>3</v>
      </c>
      <c r="M105" s="339">
        <v>20</v>
      </c>
      <c r="N105" s="339">
        <v>40</v>
      </c>
      <c r="O105" s="257" t="s">
        <v>637</v>
      </c>
      <c r="P105" s="344" t="s">
        <v>2051</v>
      </c>
      <c r="Q105" s="343" t="s">
        <v>921</v>
      </c>
      <c r="R105" s="343"/>
    </row>
    <row r="106" spans="1:18" x14ac:dyDescent="0.25">
      <c r="B106" s="257">
        <v>96</v>
      </c>
      <c r="C106" s="77" t="s">
        <v>1864</v>
      </c>
      <c r="D106" s="77" t="s">
        <v>130</v>
      </c>
      <c r="E106" s="77" t="s">
        <v>1855</v>
      </c>
      <c r="F106" s="77" t="s">
        <v>190</v>
      </c>
      <c r="G106" s="101">
        <v>1</v>
      </c>
      <c r="H106" s="257">
        <v>87</v>
      </c>
      <c r="I106" s="77" t="s">
        <v>210</v>
      </c>
      <c r="J106" s="77" t="s">
        <v>210</v>
      </c>
      <c r="K106" s="78">
        <v>0.16664351851851852</v>
      </c>
      <c r="L106" s="101">
        <v>3</v>
      </c>
      <c r="M106" s="339">
        <v>59</v>
      </c>
      <c r="N106" s="339">
        <v>58</v>
      </c>
      <c r="O106" s="257" t="s">
        <v>637</v>
      </c>
      <c r="P106" s="344" t="s">
        <v>2052</v>
      </c>
      <c r="Q106" s="343" t="s">
        <v>921</v>
      </c>
      <c r="R106" s="343"/>
    </row>
    <row r="107" spans="1:18" x14ac:dyDescent="0.25">
      <c r="B107" s="257">
        <v>97</v>
      </c>
      <c r="C107" s="77" t="s">
        <v>1855</v>
      </c>
      <c r="D107" s="77" t="s">
        <v>130</v>
      </c>
      <c r="E107" s="77" t="s">
        <v>1864</v>
      </c>
      <c r="F107" s="77" t="s">
        <v>184</v>
      </c>
      <c r="G107" s="257">
        <v>1</v>
      </c>
      <c r="H107" s="257">
        <v>48</v>
      </c>
      <c r="I107" s="77" t="s">
        <v>210</v>
      </c>
      <c r="J107" s="77" t="s">
        <v>219</v>
      </c>
      <c r="K107" s="78">
        <v>0.11886574074074074</v>
      </c>
      <c r="L107" s="101">
        <v>2</v>
      </c>
      <c r="M107" s="339">
        <v>51</v>
      </c>
      <c r="N107" s="339">
        <v>10</v>
      </c>
      <c r="O107" s="257" t="s">
        <v>2058</v>
      </c>
      <c r="P107" s="170" t="s">
        <v>2059</v>
      </c>
      <c r="Q107" s="170" t="s">
        <v>2060</v>
      </c>
      <c r="R107" s="376"/>
    </row>
    <row r="108" spans="1:18" x14ac:dyDescent="0.25">
      <c r="B108" s="257">
        <v>98</v>
      </c>
      <c r="C108" s="77" t="s">
        <v>1864</v>
      </c>
      <c r="D108" s="77" t="s">
        <v>130</v>
      </c>
      <c r="E108" s="77" t="s">
        <v>1855</v>
      </c>
      <c r="F108" s="77" t="s">
        <v>188</v>
      </c>
      <c r="G108" s="257">
        <v>1</v>
      </c>
      <c r="H108" s="257">
        <v>60</v>
      </c>
      <c r="I108" s="77" t="s">
        <v>267</v>
      </c>
      <c r="J108" s="77" t="s">
        <v>210</v>
      </c>
      <c r="K108" s="78">
        <v>0.16136574074074075</v>
      </c>
      <c r="L108" s="101">
        <v>3</v>
      </c>
      <c r="M108" s="339">
        <v>52</v>
      </c>
      <c r="N108" s="339">
        <v>22</v>
      </c>
      <c r="O108" s="257" t="s">
        <v>2058</v>
      </c>
      <c r="P108" s="170" t="s">
        <v>2061</v>
      </c>
      <c r="Q108" s="170" t="s">
        <v>2060</v>
      </c>
      <c r="R108" s="376"/>
    </row>
    <row r="109" spans="1:18" x14ac:dyDescent="0.25">
      <c r="B109" s="257">
        <v>99</v>
      </c>
      <c r="C109" s="77" t="s">
        <v>1855</v>
      </c>
      <c r="D109" s="77" t="s">
        <v>130</v>
      </c>
      <c r="E109" s="77" t="s">
        <v>1864</v>
      </c>
      <c r="F109" s="77" t="s">
        <v>190</v>
      </c>
      <c r="G109" s="257">
        <v>1</v>
      </c>
      <c r="H109" s="257">
        <v>97</v>
      </c>
      <c r="I109" s="77" t="s">
        <v>210</v>
      </c>
      <c r="J109" s="77" t="s">
        <v>271</v>
      </c>
      <c r="K109" s="78">
        <v>0.18371527777777777</v>
      </c>
      <c r="L109" s="101">
        <v>4</v>
      </c>
      <c r="M109" s="339">
        <v>24</v>
      </c>
      <c r="N109" s="339">
        <v>33</v>
      </c>
      <c r="O109" s="257" t="s">
        <v>28</v>
      </c>
      <c r="P109" s="170" t="s">
        <v>2062</v>
      </c>
      <c r="Q109" s="170" t="s">
        <v>196</v>
      </c>
      <c r="R109" s="376"/>
    </row>
    <row r="110" spans="1:18" x14ac:dyDescent="0.25">
      <c r="B110" s="257">
        <v>100</v>
      </c>
      <c r="C110" s="77" t="s">
        <v>1864</v>
      </c>
      <c r="D110" s="77" t="s">
        <v>130</v>
      </c>
      <c r="E110" s="77" t="s">
        <v>1855</v>
      </c>
      <c r="F110" s="77" t="s">
        <v>190</v>
      </c>
      <c r="G110" s="257">
        <v>1</v>
      </c>
      <c r="H110" s="257">
        <v>139</v>
      </c>
      <c r="I110" s="77" t="s">
        <v>308</v>
      </c>
      <c r="J110" s="77" t="s">
        <v>210</v>
      </c>
      <c r="K110" s="78">
        <v>0.19631944444444446</v>
      </c>
      <c r="L110" s="101">
        <v>4</v>
      </c>
      <c r="M110" s="339">
        <v>42</v>
      </c>
      <c r="N110" s="339">
        <v>42</v>
      </c>
      <c r="O110" s="257" t="s">
        <v>28</v>
      </c>
      <c r="P110" s="170" t="s">
        <v>2063</v>
      </c>
      <c r="Q110" s="170" t="s">
        <v>196</v>
      </c>
      <c r="R110" s="376"/>
    </row>
    <row r="111" spans="1:18" hidden="1" x14ac:dyDescent="0.25">
      <c r="A111" t="s">
        <v>21</v>
      </c>
      <c r="M111" s="341"/>
    </row>
    <row r="112" spans="1:18" x14ac:dyDescent="0.25">
      <c r="A112" t="s">
        <v>2088</v>
      </c>
      <c r="M112" s="341"/>
    </row>
  </sheetData>
  <sortState xmlns:xlrd2="http://schemas.microsoft.com/office/spreadsheetml/2017/richdata2" ref="A11:R110">
    <sortCondition ref="B11:B110"/>
  </sortState>
  <mergeCells count="1">
    <mergeCell ref="L6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4"/>
  <sheetViews>
    <sheetView zoomScale="166" zoomScaleNormal="166" workbookViewId="0">
      <pane ySplit="10" topLeftCell="A11" activePane="bottomLeft" state="frozen"/>
      <selection activeCell="F69" sqref="F69"/>
      <selection pane="bottomLeft" activeCell="A4" sqref="A4:XFD8"/>
    </sheetView>
  </sheetViews>
  <sheetFormatPr defaultRowHeight="15" x14ac:dyDescent="0.25"/>
  <cols>
    <col min="1" max="1" width="1.7109375" style="17" customWidth="1"/>
    <col min="2" max="2" width="2.7109375" style="18" customWidth="1"/>
    <col min="3" max="3" width="3.28515625" style="18" customWidth="1"/>
    <col min="4" max="4" width="11.7109375" style="15" customWidth="1"/>
    <col min="5" max="5" width="0.85546875" style="15" customWidth="1"/>
    <col min="6" max="6" width="11.7109375" style="15" customWidth="1"/>
    <col min="7" max="7" width="4.7109375" style="15" customWidth="1"/>
    <col min="8" max="8" width="3.7109375" style="15" customWidth="1"/>
    <col min="9" max="9" width="3.7109375" style="16" customWidth="1"/>
    <col min="10" max="10" width="5.7109375" style="16" customWidth="1"/>
    <col min="11" max="11" width="5.7109375" style="55" customWidth="1"/>
    <col min="12" max="12" width="5.7109375" style="15" customWidth="1"/>
    <col min="13" max="13" width="22.7109375" style="16" customWidth="1"/>
    <col min="14" max="14" width="6.7109375" style="16" customWidth="1"/>
    <col min="15" max="15" width="10.7109375" style="16" customWidth="1"/>
    <col min="16" max="16" width="1.7109375" style="34" customWidth="1"/>
    <col min="17" max="17" width="9.140625" style="15"/>
    <col min="18" max="16384" width="9.140625" style="17"/>
  </cols>
  <sheetData>
    <row r="1" spans="1:19" ht="18.75" x14ac:dyDescent="0.2">
      <c r="A1" s="2" t="s">
        <v>526</v>
      </c>
      <c r="G1" s="124"/>
      <c r="P1" s="33"/>
    </row>
    <row r="2" spans="1:19" ht="11.1" customHeight="1" x14ac:dyDescent="0.25">
      <c r="A2" s="2"/>
      <c r="P2" s="33"/>
    </row>
    <row r="3" spans="1:19" ht="11.1" customHeight="1" x14ac:dyDescent="0.25">
      <c r="A3" s="2"/>
      <c r="D3" s="234"/>
      <c r="E3" s="125"/>
      <c r="J3" s="66"/>
      <c r="O3" s="233"/>
      <c r="P3" s="33"/>
    </row>
    <row r="4" spans="1:19" ht="9.9499999999999993" hidden="1" customHeight="1" x14ac:dyDescent="0.25">
      <c r="A4" s="2"/>
      <c r="D4" s="234"/>
      <c r="E4" s="125"/>
      <c r="O4" s="378"/>
      <c r="P4" s="33"/>
    </row>
    <row r="5" spans="1:19" ht="9.9499999999999993" hidden="1" customHeight="1" x14ac:dyDescent="0.25">
      <c r="A5" s="2"/>
      <c r="D5" s="234"/>
      <c r="E5" s="125"/>
      <c r="O5" s="378"/>
      <c r="P5" s="33"/>
    </row>
    <row r="6" spans="1:19" ht="9.9499999999999993" hidden="1" customHeight="1" x14ac:dyDescent="0.25">
      <c r="A6" s="2"/>
      <c r="D6" s="125"/>
      <c r="E6" s="125"/>
      <c r="O6" s="378"/>
      <c r="P6" s="33"/>
    </row>
    <row r="7" spans="1:19" ht="9.9499999999999993" hidden="1" customHeight="1" x14ac:dyDescent="0.25">
      <c r="A7" s="2"/>
      <c r="O7" s="378"/>
      <c r="P7" s="33"/>
    </row>
    <row r="8" spans="1:19" s="6" customFormat="1" ht="9.9499999999999993" hidden="1" customHeight="1" x14ac:dyDescent="0.25">
      <c r="A8" s="3"/>
      <c r="B8" s="4"/>
      <c r="C8" s="4"/>
      <c r="D8" s="7"/>
      <c r="E8" s="7"/>
      <c r="F8" s="5"/>
      <c r="G8" s="5"/>
      <c r="H8" s="5"/>
      <c r="I8" s="59"/>
      <c r="J8" s="59"/>
      <c r="K8" s="60"/>
      <c r="L8" s="5"/>
      <c r="M8" s="59"/>
      <c r="N8" s="59"/>
      <c r="O8" s="378"/>
      <c r="P8" s="61"/>
      <c r="Q8" s="5"/>
    </row>
    <row r="9" spans="1:19" s="35" customFormat="1" ht="11.1" customHeight="1" x14ac:dyDescent="0.25">
      <c r="B9" s="380" t="s">
        <v>0</v>
      </c>
      <c r="C9" s="384" t="s">
        <v>29</v>
      </c>
      <c r="D9" s="386"/>
      <c r="E9" s="126"/>
      <c r="F9" s="384" t="s">
        <v>115</v>
      </c>
      <c r="G9" s="385"/>
      <c r="H9" s="386"/>
      <c r="I9" s="382" t="s">
        <v>103</v>
      </c>
      <c r="J9" s="50" t="s">
        <v>138</v>
      </c>
      <c r="K9" s="393" t="s">
        <v>153</v>
      </c>
      <c r="L9" s="387" t="s">
        <v>82</v>
      </c>
      <c r="M9" s="391" t="s">
        <v>59</v>
      </c>
      <c r="N9" s="389" t="s">
        <v>104</v>
      </c>
      <c r="O9" s="281" t="s">
        <v>131</v>
      </c>
      <c r="P9" s="36"/>
      <c r="Q9" s="49"/>
      <c r="R9" s="36"/>
      <c r="S9" s="36"/>
    </row>
    <row r="10" spans="1:19" s="35" customFormat="1" ht="11.1" customHeight="1" x14ac:dyDescent="0.25">
      <c r="B10" s="381"/>
      <c r="C10" s="231" t="s">
        <v>144</v>
      </c>
      <c r="D10" s="52" t="s">
        <v>141</v>
      </c>
      <c r="E10" s="232"/>
      <c r="F10" s="37" t="s">
        <v>128</v>
      </c>
      <c r="G10" s="232" t="s">
        <v>45</v>
      </c>
      <c r="H10" s="232" t="s">
        <v>116</v>
      </c>
      <c r="I10" s="383"/>
      <c r="J10" s="51" t="s">
        <v>139</v>
      </c>
      <c r="K10" s="394"/>
      <c r="L10" s="388"/>
      <c r="M10" s="392"/>
      <c r="N10" s="390"/>
      <c r="O10" s="282" t="s">
        <v>116</v>
      </c>
      <c r="P10" s="286"/>
      <c r="Q10" s="52"/>
      <c r="R10" s="38"/>
      <c r="S10" s="38"/>
    </row>
    <row r="11" spans="1:19" s="39" customFormat="1" ht="10.5" customHeight="1" x14ac:dyDescent="0.25">
      <c r="B11" s="116">
        <v>1</v>
      </c>
      <c r="C11" s="116" t="s">
        <v>616</v>
      </c>
      <c r="D11" s="117" t="s">
        <v>590</v>
      </c>
      <c r="E11" s="117"/>
      <c r="F11" s="118" t="s">
        <v>591</v>
      </c>
      <c r="G11" s="117">
        <v>2557</v>
      </c>
      <c r="H11" s="117" t="s">
        <v>523</v>
      </c>
      <c r="I11" s="218">
        <v>3</v>
      </c>
      <c r="J11" s="218" t="s">
        <v>331</v>
      </c>
      <c r="K11" s="119">
        <v>7168</v>
      </c>
      <c r="L11" s="117" t="s">
        <v>5</v>
      </c>
      <c r="M11" s="118" t="s">
        <v>524</v>
      </c>
      <c r="N11" s="118" t="s">
        <v>61</v>
      </c>
      <c r="O11" s="44" t="s">
        <v>1184</v>
      </c>
      <c r="P11" s="118"/>
      <c r="Q11" s="214"/>
      <c r="R11" s="215"/>
      <c r="S11" s="215"/>
    </row>
    <row r="12" spans="1:19" s="39" customFormat="1" ht="10.5" customHeight="1" x14ac:dyDescent="0.25">
      <c r="B12" s="216">
        <f>B11+1</f>
        <v>2</v>
      </c>
      <c r="C12" s="216" t="s">
        <v>37</v>
      </c>
      <c r="D12" s="40" t="s">
        <v>19</v>
      </c>
      <c r="E12" s="40"/>
      <c r="F12" s="271">
        <v>0.95123000000000002</v>
      </c>
      <c r="G12" s="40">
        <v>3469</v>
      </c>
      <c r="H12" s="41">
        <v>1</v>
      </c>
      <c r="I12" s="41">
        <v>43</v>
      </c>
      <c r="J12" s="41" t="s">
        <v>331</v>
      </c>
      <c r="K12" s="56">
        <v>8192</v>
      </c>
      <c r="L12" s="217" t="s">
        <v>5</v>
      </c>
      <c r="M12" s="41" t="s">
        <v>70</v>
      </c>
      <c r="N12" s="41" t="s">
        <v>60</v>
      </c>
      <c r="O12" s="44" t="s">
        <v>1185</v>
      </c>
      <c r="P12" s="41"/>
      <c r="Q12" s="40"/>
      <c r="R12" s="42"/>
      <c r="S12" s="42"/>
    </row>
    <row r="13" spans="1:19" s="39" customFormat="1" ht="10.5" customHeight="1" x14ac:dyDescent="0.25">
      <c r="B13" s="216">
        <f t="shared" ref="B13:B54" si="0">B12+1</f>
        <v>3</v>
      </c>
      <c r="C13" s="43" t="s">
        <v>33</v>
      </c>
      <c r="D13" s="44" t="s">
        <v>58</v>
      </c>
      <c r="E13" s="44"/>
      <c r="F13" s="44" t="s">
        <v>624</v>
      </c>
      <c r="G13" s="44">
        <v>3290</v>
      </c>
      <c r="H13" s="45">
        <v>3</v>
      </c>
      <c r="I13" s="45">
        <v>43</v>
      </c>
      <c r="J13" s="45" t="s">
        <v>331</v>
      </c>
      <c r="K13" s="120">
        <v>16384</v>
      </c>
      <c r="L13" s="44" t="s">
        <v>117</v>
      </c>
      <c r="M13" s="45" t="s">
        <v>71</v>
      </c>
      <c r="N13" s="45" t="s">
        <v>61</v>
      </c>
      <c r="O13" s="44" t="s">
        <v>689</v>
      </c>
      <c r="P13" s="45"/>
      <c r="Q13" s="44"/>
      <c r="R13" s="46"/>
      <c r="S13" s="46"/>
    </row>
    <row r="14" spans="1:19" s="39" customFormat="1" ht="10.5" customHeight="1" x14ac:dyDescent="0.25">
      <c r="B14" s="216">
        <f t="shared" si="0"/>
        <v>4</v>
      </c>
      <c r="C14" s="43" t="s">
        <v>593</v>
      </c>
      <c r="D14" s="44" t="s">
        <v>594</v>
      </c>
      <c r="E14" s="44"/>
      <c r="F14" s="44" t="s">
        <v>595</v>
      </c>
      <c r="G14" s="44">
        <v>2496</v>
      </c>
      <c r="H14" s="45" t="s">
        <v>523</v>
      </c>
      <c r="I14" s="45">
        <v>43</v>
      </c>
      <c r="J14" s="45" t="s">
        <v>331</v>
      </c>
      <c r="K14" s="120" t="s">
        <v>601</v>
      </c>
      <c r="L14" s="40" t="s">
        <v>5</v>
      </c>
      <c r="M14" s="45" t="s">
        <v>602</v>
      </c>
      <c r="N14" s="45" t="s">
        <v>614</v>
      </c>
      <c r="O14" s="44" t="s">
        <v>686</v>
      </c>
      <c r="P14" s="45"/>
      <c r="Q14" s="44"/>
      <c r="R14" s="46"/>
      <c r="S14" s="46"/>
    </row>
    <row r="15" spans="1:19" s="39" customFormat="1" ht="10.5" customHeight="1" x14ac:dyDescent="0.25">
      <c r="B15" s="216">
        <f t="shared" si="0"/>
        <v>5</v>
      </c>
      <c r="C15" s="43" t="s">
        <v>43</v>
      </c>
      <c r="D15" s="44" t="s">
        <v>50</v>
      </c>
      <c r="E15" s="44"/>
      <c r="F15" s="44" t="s">
        <v>200</v>
      </c>
      <c r="G15" s="44">
        <v>3407</v>
      </c>
      <c r="H15" s="45">
        <v>2</v>
      </c>
      <c r="I15" s="45">
        <v>32</v>
      </c>
      <c r="J15" s="45" t="s">
        <v>331</v>
      </c>
      <c r="K15" s="120">
        <v>16384</v>
      </c>
      <c r="L15" s="44" t="s">
        <v>5</v>
      </c>
      <c r="M15" s="45" t="s">
        <v>72</v>
      </c>
      <c r="N15" s="45" t="s">
        <v>63</v>
      </c>
      <c r="O15" s="44" t="s">
        <v>1160</v>
      </c>
      <c r="P15" s="45"/>
      <c r="Q15" s="44"/>
      <c r="R15" s="46"/>
      <c r="S15" s="46"/>
    </row>
    <row r="16" spans="1:19" s="39" customFormat="1" ht="10.5" customHeight="1" x14ac:dyDescent="0.25">
      <c r="B16" s="216">
        <f t="shared" si="0"/>
        <v>6</v>
      </c>
      <c r="C16" s="43" t="s">
        <v>39</v>
      </c>
      <c r="D16" s="44" t="s">
        <v>504</v>
      </c>
      <c r="E16" s="44"/>
      <c r="F16" s="47" t="s">
        <v>119</v>
      </c>
      <c r="G16" s="44">
        <v>2740</v>
      </c>
      <c r="H16" s="45" t="s">
        <v>515</v>
      </c>
      <c r="I16" s="45">
        <v>8</v>
      </c>
      <c r="J16" s="45" t="s">
        <v>331</v>
      </c>
      <c r="K16" s="120">
        <v>16384</v>
      </c>
      <c r="L16" s="44" t="s">
        <v>5</v>
      </c>
      <c r="M16" s="45" t="s">
        <v>505</v>
      </c>
      <c r="N16" s="45" t="s">
        <v>137</v>
      </c>
      <c r="O16" s="44" t="s">
        <v>667</v>
      </c>
      <c r="P16" s="45"/>
      <c r="Q16" s="44"/>
      <c r="R16" s="46"/>
      <c r="S16" s="46"/>
    </row>
    <row r="17" spans="2:19" s="39" customFormat="1" ht="10.5" customHeight="1" x14ac:dyDescent="0.25">
      <c r="B17" s="216">
        <f t="shared" si="0"/>
        <v>7</v>
      </c>
      <c r="C17" s="43" t="s">
        <v>143</v>
      </c>
      <c r="D17" s="44" t="s">
        <v>112</v>
      </c>
      <c r="E17" s="44"/>
      <c r="F17" s="44">
        <v>3.72</v>
      </c>
      <c r="G17" s="44">
        <v>3342</v>
      </c>
      <c r="H17" s="45">
        <v>2</v>
      </c>
      <c r="I17" s="45">
        <v>43</v>
      </c>
      <c r="J17" s="45" t="s">
        <v>129</v>
      </c>
      <c r="K17" s="120">
        <v>1200</v>
      </c>
      <c r="L17" s="44" t="s">
        <v>5</v>
      </c>
      <c r="M17" s="45" t="s">
        <v>121</v>
      </c>
      <c r="N17" s="45" t="s">
        <v>65</v>
      </c>
      <c r="O17" s="44" t="s">
        <v>1160</v>
      </c>
      <c r="P17" s="45"/>
      <c r="Q17" s="44"/>
      <c r="R17" s="46"/>
      <c r="S17" s="46"/>
    </row>
    <row r="18" spans="2:19" s="39" customFormat="1" ht="10.5" customHeight="1" x14ac:dyDescent="0.25">
      <c r="B18" s="216">
        <f t="shared" si="0"/>
        <v>8</v>
      </c>
      <c r="C18" s="43" t="s">
        <v>344</v>
      </c>
      <c r="D18" s="44" t="s">
        <v>335</v>
      </c>
      <c r="E18" s="44"/>
      <c r="F18" s="44">
        <v>1.1200000000000001</v>
      </c>
      <c r="G18" s="44">
        <v>2970</v>
      </c>
      <c r="H18" s="45" t="s">
        <v>523</v>
      </c>
      <c r="I18" s="45">
        <v>43</v>
      </c>
      <c r="J18" s="45" t="s">
        <v>331</v>
      </c>
      <c r="K18" s="120">
        <v>16384</v>
      </c>
      <c r="L18" s="44" t="s">
        <v>5</v>
      </c>
      <c r="M18" s="45" t="s">
        <v>201</v>
      </c>
      <c r="N18" s="45" t="s">
        <v>62</v>
      </c>
      <c r="O18" s="44" t="s">
        <v>667</v>
      </c>
      <c r="P18" s="45"/>
      <c r="Q18" s="44"/>
      <c r="R18" s="46"/>
      <c r="S18" s="46"/>
    </row>
    <row r="19" spans="2:19" s="39" customFormat="1" ht="10.5" customHeight="1" x14ac:dyDescent="0.25">
      <c r="B19" s="216">
        <f t="shared" si="0"/>
        <v>9</v>
      </c>
      <c r="C19" s="43" t="s">
        <v>39</v>
      </c>
      <c r="D19" s="48" t="s">
        <v>9</v>
      </c>
      <c r="E19" s="48"/>
      <c r="F19" s="47">
        <v>230119</v>
      </c>
      <c r="G19" s="44">
        <v>3411</v>
      </c>
      <c r="H19" s="45">
        <v>1</v>
      </c>
      <c r="I19" s="45">
        <v>43</v>
      </c>
      <c r="J19" s="45" t="s">
        <v>331</v>
      </c>
      <c r="K19" s="120">
        <v>16384</v>
      </c>
      <c r="L19" s="44" t="s">
        <v>117</v>
      </c>
      <c r="M19" s="45" t="s">
        <v>73</v>
      </c>
      <c r="N19" s="121" t="s">
        <v>64</v>
      </c>
      <c r="O19" s="44" t="s">
        <v>1186</v>
      </c>
      <c r="P19" s="45"/>
      <c r="Q19" s="44"/>
      <c r="R19" s="46"/>
      <c r="S19" s="46"/>
    </row>
    <row r="20" spans="2:19" s="39" customFormat="1" ht="10.5" customHeight="1" x14ac:dyDescent="0.25">
      <c r="B20" s="216">
        <f t="shared" si="0"/>
        <v>10</v>
      </c>
      <c r="C20" s="43" t="s">
        <v>107</v>
      </c>
      <c r="D20" s="48" t="s">
        <v>113</v>
      </c>
      <c r="E20" s="48"/>
      <c r="F20" s="47">
        <v>11.38</v>
      </c>
      <c r="G20" s="44">
        <v>3483</v>
      </c>
      <c r="H20" s="45" t="s">
        <v>120</v>
      </c>
      <c r="I20" s="45">
        <v>43</v>
      </c>
      <c r="J20" s="45" t="s">
        <v>331</v>
      </c>
      <c r="K20" s="120">
        <v>16384</v>
      </c>
      <c r="L20" s="44" t="s">
        <v>117</v>
      </c>
      <c r="M20" s="45" t="s">
        <v>122</v>
      </c>
      <c r="N20" s="121" t="s">
        <v>61</v>
      </c>
      <c r="O20" s="44" t="s">
        <v>1467</v>
      </c>
      <c r="P20" s="45"/>
      <c r="Q20" s="44"/>
      <c r="R20" s="46"/>
      <c r="S20" s="46"/>
    </row>
    <row r="21" spans="2:19" s="39" customFormat="1" ht="10.5" customHeight="1" x14ac:dyDescent="0.25">
      <c r="B21" s="216">
        <f t="shared" si="0"/>
        <v>11</v>
      </c>
      <c r="C21" s="43" t="s">
        <v>38</v>
      </c>
      <c r="D21" s="44" t="s">
        <v>47</v>
      </c>
      <c r="E21" s="44"/>
      <c r="F21" s="44">
        <v>11819</v>
      </c>
      <c r="G21" s="44">
        <v>3488</v>
      </c>
      <c r="H21" s="45" t="s">
        <v>120</v>
      </c>
      <c r="I21" s="45">
        <v>43</v>
      </c>
      <c r="J21" s="45" t="s">
        <v>331</v>
      </c>
      <c r="K21" s="120">
        <v>16384</v>
      </c>
      <c r="L21" s="44" t="s">
        <v>117</v>
      </c>
      <c r="M21" s="45" t="s">
        <v>74</v>
      </c>
      <c r="N21" s="45" t="s">
        <v>61</v>
      </c>
      <c r="O21" s="44" t="s">
        <v>1467</v>
      </c>
      <c r="P21" s="45"/>
      <c r="Q21" s="44"/>
      <c r="R21" s="46"/>
      <c r="S21" s="46"/>
    </row>
    <row r="22" spans="2:19" s="39" customFormat="1" ht="10.5" customHeight="1" x14ac:dyDescent="0.25">
      <c r="B22" s="216">
        <f t="shared" si="0"/>
        <v>12</v>
      </c>
      <c r="C22" s="43" t="s">
        <v>142</v>
      </c>
      <c r="D22" s="44" t="s">
        <v>54</v>
      </c>
      <c r="E22" s="44"/>
      <c r="F22" s="44">
        <v>2</v>
      </c>
      <c r="G22" s="44">
        <v>3419</v>
      </c>
      <c r="H22" s="45">
        <v>1</v>
      </c>
      <c r="I22" s="45">
        <v>43</v>
      </c>
      <c r="J22" s="45" t="s">
        <v>331</v>
      </c>
      <c r="K22" s="120">
        <v>16384</v>
      </c>
      <c r="L22" s="44" t="s">
        <v>117</v>
      </c>
      <c r="M22" s="45" t="s">
        <v>75</v>
      </c>
      <c r="N22" s="45" t="s">
        <v>61</v>
      </c>
      <c r="O22" s="44" t="s">
        <v>1185</v>
      </c>
      <c r="P22" s="45"/>
      <c r="Q22" s="44"/>
      <c r="R22" s="46"/>
      <c r="S22" s="46"/>
    </row>
    <row r="23" spans="2:19" s="39" customFormat="1" ht="10.5" customHeight="1" x14ac:dyDescent="0.25">
      <c r="B23" s="216">
        <f t="shared" si="0"/>
        <v>13</v>
      </c>
      <c r="C23" s="43" t="s">
        <v>35</v>
      </c>
      <c r="D23" s="44" t="s">
        <v>118</v>
      </c>
      <c r="E23" s="44"/>
      <c r="F23" s="47" t="s">
        <v>165</v>
      </c>
      <c r="G23" s="44">
        <v>3319</v>
      </c>
      <c r="H23" s="45">
        <v>2</v>
      </c>
      <c r="I23" s="45">
        <v>43</v>
      </c>
      <c r="J23" s="45" t="s">
        <v>331</v>
      </c>
      <c r="K23" s="120">
        <v>16384</v>
      </c>
      <c r="L23" s="44" t="s">
        <v>140</v>
      </c>
      <c r="M23" s="45" t="s">
        <v>86</v>
      </c>
      <c r="N23" s="45" t="s">
        <v>136</v>
      </c>
      <c r="O23" s="44" t="s">
        <v>1162</v>
      </c>
      <c r="P23" s="45"/>
      <c r="Q23" s="44"/>
      <c r="R23" s="46"/>
      <c r="S23" s="46"/>
    </row>
    <row r="24" spans="2:19" s="39" customFormat="1" ht="10.5" customHeight="1" x14ac:dyDescent="0.25">
      <c r="B24" s="216">
        <f t="shared" si="0"/>
        <v>14</v>
      </c>
      <c r="C24" s="43" t="s">
        <v>586</v>
      </c>
      <c r="D24" s="44" t="s">
        <v>585</v>
      </c>
      <c r="E24" s="44"/>
      <c r="F24" s="47">
        <v>1.01</v>
      </c>
      <c r="G24" s="44">
        <v>2653</v>
      </c>
      <c r="H24" s="45" t="s">
        <v>523</v>
      </c>
      <c r="I24" s="45">
        <v>43</v>
      </c>
      <c r="J24" s="45" t="s">
        <v>331</v>
      </c>
      <c r="K24" s="120">
        <v>16384</v>
      </c>
      <c r="L24" s="44" t="s">
        <v>587</v>
      </c>
      <c r="M24" s="45" t="s">
        <v>588</v>
      </c>
      <c r="N24" s="45" t="s">
        <v>589</v>
      </c>
      <c r="O24" s="44" t="s">
        <v>667</v>
      </c>
      <c r="P24" s="45"/>
      <c r="Q24" s="44"/>
      <c r="R24" s="46"/>
      <c r="S24" s="46"/>
    </row>
    <row r="25" spans="2:19" s="39" customFormat="1" ht="10.5" customHeight="1" x14ac:dyDescent="0.25">
      <c r="B25" s="216">
        <f t="shared" si="0"/>
        <v>15</v>
      </c>
      <c r="C25" s="43" t="s">
        <v>135</v>
      </c>
      <c r="D25" s="44" t="s">
        <v>20</v>
      </c>
      <c r="E25" s="44"/>
      <c r="F25" s="44">
        <v>2.1800000000000002</v>
      </c>
      <c r="G25" s="44">
        <v>3440</v>
      </c>
      <c r="H25" s="45">
        <v>2</v>
      </c>
      <c r="I25" s="45">
        <v>43</v>
      </c>
      <c r="J25" s="45" t="s">
        <v>331</v>
      </c>
      <c r="K25" s="120">
        <v>16384</v>
      </c>
      <c r="L25" s="44" t="s">
        <v>117</v>
      </c>
      <c r="M25" s="45" t="s">
        <v>76</v>
      </c>
      <c r="N25" s="45" t="s">
        <v>65</v>
      </c>
      <c r="O25" s="44" t="s">
        <v>1160</v>
      </c>
      <c r="P25" s="45"/>
      <c r="Q25" s="44"/>
      <c r="R25" s="46"/>
      <c r="S25" s="46"/>
    </row>
    <row r="26" spans="2:19" s="39" customFormat="1" ht="10.5" customHeight="1" x14ac:dyDescent="0.25">
      <c r="B26" s="216">
        <f t="shared" si="0"/>
        <v>16</v>
      </c>
      <c r="C26" s="43" t="s">
        <v>40</v>
      </c>
      <c r="D26" s="44" t="s">
        <v>57</v>
      </c>
      <c r="E26" s="44"/>
      <c r="F26" s="44">
        <v>3</v>
      </c>
      <c r="G26" s="44">
        <v>3300</v>
      </c>
      <c r="H26" s="45">
        <v>3</v>
      </c>
      <c r="I26" s="45">
        <v>43</v>
      </c>
      <c r="J26" s="45" t="s">
        <v>331</v>
      </c>
      <c r="K26" s="120">
        <v>16384</v>
      </c>
      <c r="L26" s="44" t="s">
        <v>5</v>
      </c>
      <c r="M26" s="45" t="s">
        <v>77</v>
      </c>
      <c r="N26" s="45" t="s">
        <v>66</v>
      </c>
      <c r="O26" s="44" t="s">
        <v>689</v>
      </c>
      <c r="P26" s="45"/>
      <c r="Q26" s="44"/>
      <c r="R26" s="46"/>
      <c r="S26" s="46"/>
    </row>
    <row r="27" spans="2:19" s="39" customFormat="1" ht="10.5" customHeight="1" x14ac:dyDescent="0.25">
      <c r="B27" s="216">
        <f t="shared" si="0"/>
        <v>17</v>
      </c>
      <c r="C27" s="43" t="s">
        <v>133</v>
      </c>
      <c r="D27" s="44" t="s">
        <v>48</v>
      </c>
      <c r="E27" s="44"/>
      <c r="F27" s="47">
        <v>6.03</v>
      </c>
      <c r="G27" s="44">
        <v>3571</v>
      </c>
      <c r="H27" s="45" t="s">
        <v>120</v>
      </c>
      <c r="I27" s="45">
        <v>43</v>
      </c>
      <c r="J27" s="45" t="s">
        <v>331</v>
      </c>
      <c r="K27" s="120">
        <v>16384</v>
      </c>
      <c r="L27" s="44" t="s">
        <v>117</v>
      </c>
      <c r="M27" s="44" t="s">
        <v>78</v>
      </c>
      <c r="N27" s="45" t="s">
        <v>67</v>
      </c>
      <c r="O27" s="44" t="s">
        <v>1356</v>
      </c>
      <c r="P27" s="45"/>
      <c r="Q27" s="44"/>
      <c r="R27" s="46"/>
      <c r="S27" s="46"/>
    </row>
    <row r="28" spans="2:19" s="39" customFormat="1" ht="10.5" customHeight="1" x14ac:dyDescent="0.25">
      <c r="B28" s="216">
        <f t="shared" si="0"/>
        <v>18</v>
      </c>
      <c r="C28" s="43" t="s">
        <v>520</v>
      </c>
      <c r="D28" s="44" t="s">
        <v>519</v>
      </c>
      <c r="E28" s="44"/>
      <c r="F28" s="47">
        <v>1.2</v>
      </c>
      <c r="G28" s="44">
        <v>2412</v>
      </c>
      <c r="H28" s="45" t="s">
        <v>515</v>
      </c>
      <c r="I28" s="45">
        <v>43</v>
      </c>
      <c r="J28" s="45" t="s">
        <v>331</v>
      </c>
      <c r="K28" s="120">
        <v>16384</v>
      </c>
      <c r="L28" s="44" t="s">
        <v>5</v>
      </c>
      <c r="M28" s="44" t="s">
        <v>525</v>
      </c>
      <c r="N28" s="45" t="s">
        <v>63</v>
      </c>
      <c r="O28" s="44" t="s">
        <v>686</v>
      </c>
      <c r="P28" s="45"/>
      <c r="Q28" s="44"/>
      <c r="R28" s="46"/>
      <c r="S28" s="46"/>
    </row>
    <row r="29" spans="2:19" s="39" customFormat="1" ht="10.5" customHeight="1" x14ac:dyDescent="0.25">
      <c r="B29" s="216">
        <f t="shared" si="0"/>
        <v>19</v>
      </c>
      <c r="C29" s="43" t="s">
        <v>42</v>
      </c>
      <c r="D29" s="44" t="s">
        <v>27</v>
      </c>
      <c r="E29" s="44"/>
      <c r="F29" s="44">
        <v>8.1</v>
      </c>
      <c r="G29" s="44">
        <v>3400</v>
      </c>
      <c r="H29" s="45">
        <v>1</v>
      </c>
      <c r="I29" s="45">
        <v>43</v>
      </c>
      <c r="J29" s="45" t="s">
        <v>331</v>
      </c>
      <c r="K29" s="120">
        <v>16384</v>
      </c>
      <c r="L29" s="44" t="s">
        <v>117</v>
      </c>
      <c r="M29" s="45" t="s">
        <v>79</v>
      </c>
      <c r="N29" s="45" t="s">
        <v>65</v>
      </c>
      <c r="O29" s="44" t="s">
        <v>1186</v>
      </c>
      <c r="P29" s="45"/>
      <c r="Q29" s="44"/>
      <c r="R29" s="46"/>
      <c r="S29" s="46"/>
    </row>
    <row r="30" spans="2:19" s="39" customFormat="1" ht="10.5" customHeight="1" x14ac:dyDescent="0.25">
      <c r="B30" s="216">
        <f t="shared" si="0"/>
        <v>20</v>
      </c>
      <c r="C30" s="43" t="s">
        <v>597</v>
      </c>
      <c r="D30" s="44" t="s">
        <v>596</v>
      </c>
      <c r="E30" s="44"/>
      <c r="F30" s="44" t="s">
        <v>598</v>
      </c>
      <c r="G30" s="44">
        <v>2738</v>
      </c>
      <c r="H30" s="45" t="s">
        <v>523</v>
      </c>
      <c r="I30" s="45">
        <v>43</v>
      </c>
      <c r="J30" s="45" t="s">
        <v>129</v>
      </c>
      <c r="K30" s="120">
        <v>16384</v>
      </c>
      <c r="L30" s="44" t="s">
        <v>587</v>
      </c>
      <c r="M30" s="45" t="s">
        <v>603</v>
      </c>
      <c r="N30" s="45" t="s">
        <v>65</v>
      </c>
      <c r="O30" s="44" t="s">
        <v>686</v>
      </c>
      <c r="P30" s="45"/>
      <c r="Q30" s="44"/>
      <c r="R30" s="46"/>
      <c r="S30" s="46"/>
    </row>
    <row r="31" spans="2:19" s="39" customFormat="1" ht="10.5" customHeight="1" x14ac:dyDescent="0.25">
      <c r="B31" s="216">
        <f t="shared" si="0"/>
        <v>21</v>
      </c>
      <c r="C31" s="43" t="s">
        <v>134</v>
      </c>
      <c r="D31" s="44" t="s">
        <v>46</v>
      </c>
      <c r="E31" s="44"/>
      <c r="F31" s="47" t="s">
        <v>1355</v>
      </c>
      <c r="G31" s="44">
        <v>3486</v>
      </c>
      <c r="H31" s="45" t="s">
        <v>120</v>
      </c>
      <c r="I31" s="45">
        <v>43</v>
      </c>
      <c r="J31" s="45" t="s">
        <v>331</v>
      </c>
      <c r="K31" s="120">
        <v>16384</v>
      </c>
      <c r="L31" s="44" t="s">
        <v>117</v>
      </c>
      <c r="M31" s="45" t="s">
        <v>80</v>
      </c>
      <c r="N31" s="45" t="s">
        <v>61</v>
      </c>
      <c r="O31" s="44" t="s">
        <v>1356</v>
      </c>
      <c r="P31" s="45"/>
      <c r="Q31" s="44"/>
      <c r="R31" s="46"/>
      <c r="S31" s="46"/>
    </row>
    <row r="32" spans="2:19" s="39" customFormat="1" ht="10.5" customHeight="1" x14ac:dyDescent="0.25">
      <c r="B32" s="216">
        <f t="shared" si="0"/>
        <v>22</v>
      </c>
      <c r="C32" s="43" t="s">
        <v>476</v>
      </c>
      <c r="D32" s="44" t="s">
        <v>600</v>
      </c>
      <c r="E32" s="44"/>
      <c r="F32" s="47" t="s">
        <v>1188</v>
      </c>
      <c r="G32" s="44">
        <v>3487</v>
      </c>
      <c r="H32" s="45">
        <v>1</v>
      </c>
      <c r="I32" s="45">
        <v>43</v>
      </c>
      <c r="J32" s="45" t="s">
        <v>331</v>
      </c>
      <c r="K32" s="120">
        <v>16384</v>
      </c>
      <c r="L32" s="44" t="s">
        <v>117</v>
      </c>
      <c r="M32" s="45" t="s">
        <v>332</v>
      </c>
      <c r="N32" s="45" t="s">
        <v>61</v>
      </c>
      <c r="O32" s="44" t="s">
        <v>1187</v>
      </c>
      <c r="P32" s="45"/>
      <c r="Q32" s="44"/>
      <c r="R32" s="46"/>
      <c r="S32" s="46"/>
    </row>
    <row r="33" spans="2:19" s="39" customFormat="1" ht="10.5" customHeight="1" x14ac:dyDescent="0.25">
      <c r="B33" s="216">
        <f t="shared" si="0"/>
        <v>23</v>
      </c>
      <c r="C33" s="43" t="s">
        <v>36</v>
      </c>
      <c r="D33" s="44" t="s">
        <v>52</v>
      </c>
      <c r="E33" s="44"/>
      <c r="F33" s="47">
        <v>230319</v>
      </c>
      <c r="G33" s="44">
        <v>3444</v>
      </c>
      <c r="H33" s="45">
        <v>1</v>
      </c>
      <c r="I33" s="45">
        <v>43</v>
      </c>
      <c r="J33" s="45" t="s">
        <v>331</v>
      </c>
      <c r="K33" s="120">
        <v>16384</v>
      </c>
      <c r="L33" s="44" t="s">
        <v>117</v>
      </c>
      <c r="M33" s="44" t="s">
        <v>83</v>
      </c>
      <c r="N33" s="45" t="s">
        <v>61</v>
      </c>
      <c r="O33" s="44" t="s">
        <v>1185</v>
      </c>
      <c r="P33" s="45"/>
      <c r="Q33" s="44"/>
      <c r="R33" s="46"/>
      <c r="S33" s="46"/>
    </row>
    <row r="34" spans="2:19" s="39" customFormat="1" ht="10.5" customHeight="1" x14ac:dyDescent="0.25">
      <c r="B34" s="216">
        <f t="shared" si="0"/>
        <v>24</v>
      </c>
      <c r="C34" s="43" t="s">
        <v>152</v>
      </c>
      <c r="D34" s="44" t="s">
        <v>179</v>
      </c>
      <c r="E34" s="44"/>
      <c r="F34" s="47" t="s">
        <v>1364</v>
      </c>
      <c r="G34" s="44">
        <v>3603</v>
      </c>
      <c r="H34" s="45" t="s">
        <v>120</v>
      </c>
      <c r="I34" s="44">
        <v>3</v>
      </c>
      <c r="J34" s="45" t="s">
        <v>331</v>
      </c>
      <c r="K34" s="44" t="s">
        <v>5</v>
      </c>
      <c r="L34" s="44" t="s">
        <v>117</v>
      </c>
      <c r="M34" s="44" t="s">
        <v>160</v>
      </c>
      <c r="N34" s="44" t="s">
        <v>5</v>
      </c>
      <c r="O34" s="44" t="s">
        <v>1356</v>
      </c>
      <c r="P34" s="45"/>
      <c r="Q34" s="44"/>
      <c r="R34" s="46"/>
      <c r="S34" s="46"/>
    </row>
    <row r="35" spans="2:19" s="39" customFormat="1" ht="10.5" customHeight="1" x14ac:dyDescent="0.25">
      <c r="B35" s="216">
        <f t="shared" si="0"/>
        <v>25</v>
      </c>
      <c r="C35" s="43" t="s">
        <v>511</v>
      </c>
      <c r="D35" s="44" t="s">
        <v>510</v>
      </c>
      <c r="E35" s="44"/>
      <c r="F35" s="47">
        <v>20190228</v>
      </c>
      <c r="G35" s="44">
        <v>2678</v>
      </c>
      <c r="H35" s="45" t="s">
        <v>523</v>
      </c>
      <c r="I35" s="44">
        <v>43</v>
      </c>
      <c r="J35" s="45" t="s">
        <v>331</v>
      </c>
      <c r="K35" s="44">
        <v>16384</v>
      </c>
      <c r="L35" s="44" t="s">
        <v>117</v>
      </c>
      <c r="M35" s="44" t="s">
        <v>528</v>
      </c>
      <c r="N35" s="44" t="s">
        <v>68</v>
      </c>
      <c r="O35" s="44" t="s">
        <v>667</v>
      </c>
      <c r="P35" s="45"/>
      <c r="Q35" s="44"/>
      <c r="R35" s="46"/>
      <c r="S35" s="46"/>
    </row>
    <row r="36" spans="2:19" s="39" customFormat="1" ht="10.5" customHeight="1" x14ac:dyDescent="0.25">
      <c r="B36" s="216">
        <f t="shared" si="0"/>
        <v>26</v>
      </c>
      <c r="C36" s="43" t="s">
        <v>522</v>
      </c>
      <c r="D36" s="44" t="s">
        <v>521</v>
      </c>
      <c r="E36" s="44"/>
      <c r="F36" s="47">
        <v>0.42</v>
      </c>
      <c r="G36" s="44">
        <v>2872</v>
      </c>
      <c r="H36" s="45" t="s">
        <v>515</v>
      </c>
      <c r="I36" s="44">
        <v>40</v>
      </c>
      <c r="J36" s="45" t="s">
        <v>129</v>
      </c>
      <c r="K36" s="44">
        <v>16384</v>
      </c>
      <c r="L36" s="44" t="s">
        <v>5</v>
      </c>
      <c r="M36" s="44" t="s">
        <v>529</v>
      </c>
      <c r="N36" s="44" t="s">
        <v>137</v>
      </c>
      <c r="O36" s="44" t="s">
        <v>667</v>
      </c>
      <c r="P36" s="45"/>
      <c r="Q36" s="44"/>
      <c r="R36" s="46"/>
      <c r="S36" s="46"/>
    </row>
    <row r="37" spans="2:19" s="39" customFormat="1" ht="10.5" customHeight="1" x14ac:dyDescent="0.25">
      <c r="B37" s="216">
        <f t="shared" si="0"/>
        <v>27</v>
      </c>
      <c r="C37" s="43" t="s">
        <v>512</v>
      </c>
      <c r="D37" s="44" t="s">
        <v>507</v>
      </c>
      <c r="E37" s="44"/>
      <c r="F37" s="47">
        <v>1</v>
      </c>
      <c r="G37" s="44">
        <v>2617</v>
      </c>
      <c r="H37" s="45" t="s">
        <v>523</v>
      </c>
      <c r="I37" s="44">
        <v>16</v>
      </c>
      <c r="J37" s="45" t="s">
        <v>331</v>
      </c>
      <c r="K37" s="44">
        <v>16384</v>
      </c>
      <c r="L37" s="44" t="s">
        <v>117</v>
      </c>
      <c r="M37" s="44" t="s">
        <v>508</v>
      </c>
      <c r="N37" s="44" t="s">
        <v>2077</v>
      </c>
      <c r="O37" s="44" t="s">
        <v>667</v>
      </c>
      <c r="P37" s="45"/>
      <c r="Q37" s="44"/>
      <c r="R37" s="46"/>
      <c r="S37" s="46"/>
    </row>
    <row r="38" spans="2:19" s="39" customFormat="1" ht="10.5" customHeight="1" x14ac:dyDescent="0.25">
      <c r="B38" s="216">
        <f t="shared" si="0"/>
        <v>28</v>
      </c>
      <c r="C38" s="43" t="s">
        <v>34</v>
      </c>
      <c r="D38" s="44" t="s">
        <v>56</v>
      </c>
      <c r="E38" s="44"/>
      <c r="F38" s="44">
        <v>5.08</v>
      </c>
      <c r="G38" s="44">
        <v>3247</v>
      </c>
      <c r="H38" s="45" t="s">
        <v>515</v>
      </c>
      <c r="I38" s="45">
        <v>43</v>
      </c>
      <c r="J38" s="45" t="s">
        <v>331</v>
      </c>
      <c r="K38" s="120">
        <v>16384</v>
      </c>
      <c r="L38" s="44" t="s">
        <v>117</v>
      </c>
      <c r="M38" s="45" t="s">
        <v>84</v>
      </c>
      <c r="N38" s="45" t="s">
        <v>61</v>
      </c>
      <c r="O38" s="44" t="s">
        <v>687</v>
      </c>
      <c r="P38" s="45"/>
      <c r="Q38" s="44"/>
      <c r="R38" s="46"/>
      <c r="S38" s="46"/>
    </row>
    <row r="39" spans="2:19" s="39" customFormat="1" ht="10.5" customHeight="1" x14ac:dyDescent="0.25">
      <c r="B39" s="216">
        <f t="shared" si="0"/>
        <v>29</v>
      </c>
      <c r="C39" s="43" t="s">
        <v>41</v>
      </c>
      <c r="D39" s="44" t="s">
        <v>51</v>
      </c>
      <c r="E39" s="44"/>
      <c r="F39" s="44">
        <v>2.4</v>
      </c>
      <c r="G39" s="44">
        <v>3343</v>
      </c>
      <c r="H39" s="45">
        <v>2</v>
      </c>
      <c r="I39" s="45">
        <v>32</v>
      </c>
      <c r="J39" s="45" t="s">
        <v>331</v>
      </c>
      <c r="K39" s="120">
        <v>16384</v>
      </c>
      <c r="L39" s="44" t="s">
        <v>5</v>
      </c>
      <c r="M39" s="45" t="s">
        <v>85</v>
      </c>
      <c r="N39" s="45" t="s">
        <v>61</v>
      </c>
      <c r="O39" s="44" t="s">
        <v>1162</v>
      </c>
      <c r="P39" s="45"/>
      <c r="Q39" s="44"/>
      <c r="R39" s="46"/>
      <c r="S39" s="46"/>
    </row>
    <row r="40" spans="2:19" s="39" customFormat="1" ht="10.5" customHeight="1" x14ac:dyDescent="0.25">
      <c r="B40" s="216">
        <f t="shared" si="0"/>
        <v>30</v>
      </c>
      <c r="C40" s="43" t="s">
        <v>106</v>
      </c>
      <c r="D40" s="44" t="s">
        <v>114</v>
      </c>
      <c r="E40" s="44"/>
      <c r="F40" s="44">
        <v>1.9</v>
      </c>
      <c r="G40" s="44">
        <v>3285</v>
      </c>
      <c r="H40" s="45">
        <v>3</v>
      </c>
      <c r="I40" s="45">
        <v>43</v>
      </c>
      <c r="J40" s="45" t="s">
        <v>331</v>
      </c>
      <c r="K40" s="120">
        <v>16384</v>
      </c>
      <c r="L40" s="44" t="s">
        <v>117</v>
      </c>
      <c r="M40" s="45" t="s">
        <v>123</v>
      </c>
      <c r="N40" s="45" t="s">
        <v>64</v>
      </c>
      <c r="O40" s="44" t="s">
        <v>688</v>
      </c>
      <c r="P40" s="45"/>
      <c r="Q40" s="44"/>
      <c r="R40" s="46"/>
      <c r="S40" s="46"/>
    </row>
    <row r="41" spans="2:19" s="39" customFormat="1" ht="10.5" customHeight="1" x14ac:dyDescent="0.25">
      <c r="B41" s="216">
        <f t="shared" si="0"/>
        <v>31</v>
      </c>
      <c r="C41" s="43" t="s">
        <v>337</v>
      </c>
      <c r="D41" s="44" t="s">
        <v>325</v>
      </c>
      <c r="E41" s="44"/>
      <c r="F41" s="44" t="s">
        <v>592</v>
      </c>
      <c r="G41" s="44">
        <v>3124</v>
      </c>
      <c r="H41" s="45" t="s">
        <v>523</v>
      </c>
      <c r="I41" s="45">
        <v>43</v>
      </c>
      <c r="J41" s="45" t="s">
        <v>331</v>
      </c>
      <c r="K41" s="120">
        <v>4096</v>
      </c>
      <c r="L41" s="44" t="s">
        <v>5</v>
      </c>
      <c r="M41" s="45" t="s">
        <v>329</v>
      </c>
      <c r="N41" s="45" t="s">
        <v>158</v>
      </c>
      <c r="O41" s="44" t="s">
        <v>667</v>
      </c>
      <c r="P41" s="45"/>
      <c r="Q41" s="44"/>
      <c r="R41" s="46"/>
      <c r="S41" s="46"/>
    </row>
    <row r="42" spans="2:19" s="39" customFormat="1" ht="10.5" customHeight="1" x14ac:dyDescent="0.25">
      <c r="B42" s="216">
        <f t="shared" si="0"/>
        <v>32</v>
      </c>
      <c r="C42" s="43" t="s">
        <v>151</v>
      </c>
      <c r="D42" s="44" t="s">
        <v>146</v>
      </c>
      <c r="E42" s="44"/>
      <c r="F42" s="44">
        <v>0.27600000000000002</v>
      </c>
      <c r="G42" s="44">
        <v>2958</v>
      </c>
      <c r="H42" s="45" t="s">
        <v>515</v>
      </c>
      <c r="I42" s="45">
        <v>16</v>
      </c>
      <c r="J42" s="45" t="s">
        <v>331</v>
      </c>
      <c r="K42" s="120">
        <v>4096</v>
      </c>
      <c r="L42" s="44" t="s">
        <v>5</v>
      </c>
      <c r="M42" s="45" t="s">
        <v>156</v>
      </c>
      <c r="N42" s="45" t="s">
        <v>159</v>
      </c>
      <c r="O42" s="44" t="s">
        <v>667</v>
      </c>
      <c r="P42" s="45"/>
      <c r="Q42" s="44"/>
      <c r="R42" s="46"/>
      <c r="S42" s="46"/>
    </row>
    <row r="43" spans="2:19" s="39" customFormat="1" ht="10.5" customHeight="1" x14ac:dyDescent="0.25">
      <c r="B43" s="216">
        <f t="shared" si="0"/>
        <v>33</v>
      </c>
      <c r="C43" s="43" t="s">
        <v>336</v>
      </c>
      <c r="D43" s="44" t="s">
        <v>334</v>
      </c>
      <c r="E43" s="44"/>
      <c r="F43" s="44" t="s">
        <v>623</v>
      </c>
      <c r="G43" s="44">
        <v>3290</v>
      </c>
      <c r="H43" s="45">
        <v>3</v>
      </c>
      <c r="I43" s="45">
        <v>43</v>
      </c>
      <c r="J43" s="45" t="s">
        <v>331</v>
      </c>
      <c r="K43" s="120">
        <v>16384</v>
      </c>
      <c r="L43" s="44" t="s">
        <v>117</v>
      </c>
      <c r="M43" s="45" t="s">
        <v>330</v>
      </c>
      <c r="N43" s="45" t="s">
        <v>62</v>
      </c>
      <c r="O43" s="44" t="s">
        <v>685</v>
      </c>
      <c r="P43" s="45"/>
      <c r="Q43" s="44"/>
      <c r="R43" s="46"/>
      <c r="S43" s="46"/>
    </row>
    <row r="44" spans="2:19" s="39" customFormat="1" ht="10.5" customHeight="1" x14ac:dyDescent="0.25">
      <c r="B44" s="216">
        <f t="shared" si="0"/>
        <v>34</v>
      </c>
      <c r="C44" s="43" t="s">
        <v>503</v>
      </c>
      <c r="D44" s="44" t="s">
        <v>534</v>
      </c>
      <c r="E44" s="44"/>
      <c r="F44" s="44" t="s">
        <v>516</v>
      </c>
      <c r="G44" s="44">
        <v>3200</v>
      </c>
      <c r="H44" s="45" t="s">
        <v>515</v>
      </c>
      <c r="I44" s="45">
        <v>43</v>
      </c>
      <c r="J44" s="45" t="s">
        <v>331</v>
      </c>
      <c r="K44" s="120">
        <v>16384</v>
      </c>
      <c r="L44" s="44" t="s">
        <v>117</v>
      </c>
      <c r="M44" s="45" t="s">
        <v>506</v>
      </c>
      <c r="N44" s="45" t="s">
        <v>65</v>
      </c>
      <c r="O44" s="44" t="s">
        <v>667</v>
      </c>
      <c r="P44" s="45"/>
      <c r="Q44" s="44"/>
      <c r="R44" s="46"/>
      <c r="S44" s="46"/>
    </row>
    <row r="45" spans="2:19" s="39" customFormat="1" ht="10.5" customHeight="1" x14ac:dyDescent="0.25">
      <c r="B45" s="216">
        <f t="shared" si="0"/>
        <v>35</v>
      </c>
      <c r="C45" s="43" t="s">
        <v>475</v>
      </c>
      <c r="D45" s="44" t="s">
        <v>324</v>
      </c>
      <c r="E45" s="44"/>
      <c r="F45" s="44" t="s">
        <v>599</v>
      </c>
      <c r="G45" s="44">
        <v>2325</v>
      </c>
      <c r="H45" s="45" t="s">
        <v>523</v>
      </c>
      <c r="I45" s="45" t="s">
        <v>5</v>
      </c>
      <c r="J45" s="45" t="s">
        <v>129</v>
      </c>
      <c r="K45" s="45" t="s">
        <v>5</v>
      </c>
      <c r="L45" s="45" t="s">
        <v>5</v>
      </c>
      <c r="M45" s="45" t="s">
        <v>333</v>
      </c>
      <c r="N45" s="45" t="s">
        <v>615</v>
      </c>
      <c r="O45" s="44" t="s">
        <v>667</v>
      </c>
      <c r="P45" s="45"/>
      <c r="Q45" s="44"/>
      <c r="R45" s="46"/>
      <c r="S45" s="46"/>
    </row>
    <row r="46" spans="2:19" s="39" customFormat="1" ht="10.5" customHeight="1" x14ac:dyDescent="0.25">
      <c r="B46" s="216">
        <f t="shared" si="0"/>
        <v>36</v>
      </c>
      <c r="C46" s="43" t="s">
        <v>132</v>
      </c>
      <c r="D46" s="44" t="s">
        <v>49</v>
      </c>
      <c r="E46" s="44"/>
      <c r="F46" s="47">
        <v>19040612</v>
      </c>
      <c r="G46" s="44">
        <v>3603</v>
      </c>
      <c r="H46" s="45" t="s">
        <v>120</v>
      </c>
      <c r="I46" s="45">
        <v>43</v>
      </c>
      <c r="J46" s="45" t="s">
        <v>331</v>
      </c>
      <c r="K46" s="120">
        <v>16384</v>
      </c>
      <c r="L46" s="44" t="s">
        <v>117</v>
      </c>
      <c r="M46" s="45" t="s">
        <v>69</v>
      </c>
      <c r="N46" s="45" t="s">
        <v>105</v>
      </c>
      <c r="O46" s="44" t="s">
        <v>1356</v>
      </c>
      <c r="P46" s="45"/>
      <c r="Q46" s="44"/>
      <c r="R46" s="46"/>
      <c r="S46" s="46"/>
    </row>
    <row r="47" spans="2:19" s="39" customFormat="1" ht="10.5" customHeight="1" x14ac:dyDescent="0.25">
      <c r="B47" s="216">
        <f t="shared" si="0"/>
        <v>37</v>
      </c>
      <c r="C47" s="43" t="s">
        <v>30</v>
      </c>
      <c r="D47" s="44" t="s">
        <v>53</v>
      </c>
      <c r="E47" s="44"/>
      <c r="F47" s="44" t="s">
        <v>339</v>
      </c>
      <c r="G47" s="44">
        <v>3210</v>
      </c>
      <c r="H47" s="45">
        <v>3</v>
      </c>
      <c r="I47" s="45">
        <v>43</v>
      </c>
      <c r="J47" s="45" t="s">
        <v>331</v>
      </c>
      <c r="K47" s="120">
        <v>16384</v>
      </c>
      <c r="L47" s="44" t="s">
        <v>117</v>
      </c>
      <c r="M47" s="45" t="s">
        <v>87</v>
      </c>
      <c r="N47" s="45" t="s">
        <v>68</v>
      </c>
      <c r="O47" s="44" t="s">
        <v>689</v>
      </c>
      <c r="P47" s="45"/>
      <c r="Q47" s="44"/>
      <c r="R47" s="46"/>
      <c r="S47" s="46"/>
    </row>
    <row r="48" spans="2:19" s="39" customFormat="1" ht="10.5" customHeight="1" x14ac:dyDescent="0.25">
      <c r="B48" s="216">
        <f t="shared" si="0"/>
        <v>38</v>
      </c>
      <c r="C48" s="43" t="s">
        <v>514</v>
      </c>
      <c r="D48" s="44" t="s">
        <v>513</v>
      </c>
      <c r="E48" s="44"/>
      <c r="F48" s="44" t="s">
        <v>518</v>
      </c>
      <c r="G48" s="44">
        <v>2987</v>
      </c>
      <c r="H48" s="45" t="s">
        <v>515</v>
      </c>
      <c r="I48" s="45">
        <v>42</v>
      </c>
      <c r="J48" s="45" t="s">
        <v>331</v>
      </c>
      <c r="K48" s="120">
        <v>16384</v>
      </c>
      <c r="L48" s="44" t="s">
        <v>117</v>
      </c>
      <c r="M48" s="45" t="s">
        <v>527</v>
      </c>
      <c r="N48" s="45" t="s">
        <v>62</v>
      </c>
      <c r="O48" s="44" t="s">
        <v>667</v>
      </c>
      <c r="P48" s="45"/>
      <c r="Q48" s="44"/>
      <c r="R48" s="46"/>
      <c r="S48" s="46"/>
    </row>
    <row r="49" spans="2:19" s="39" customFormat="1" ht="10.5" customHeight="1" x14ac:dyDescent="0.25">
      <c r="B49" s="216">
        <f t="shared" si="0"/>
        <v>39</v>
      </c>
      <c r="C49" s="43" t="s">
        <v>91</v>
      </c>
      <c r="D49" s="44" t="s">
        <v>509</v>
      </c>
      <c r="E49" s="44"/>
      <c r="F49" s="44" t="s">
        <v>517</v>
      </c>
      <c r="G49" s="44">
        <v>2615</v>
      </c>
      <c r="H49" s="45" t="s">
        <v>515</v>
      </c>
      <c r="I49" s="45">
        <v>43</v>
      </c>
      <c r="J49" s="45" t="s">
        <v>331</v>
      </c>
      <c r="K49" s="120">
        <v>16384</v>
      </c>
      <c r="L49" s="44" t="s">
        <v>117</v>
      </c>
      <c r="M49" s="45" t="s">
        <v>530</v>
      </c>
      <c r="N49" s="45" t="s">
        <v>2076</v>
      </c>
      <c r="O49" s="44" t="s">
        <v>686</v>
      </c>
      <c r="P49" s="45"/>
      <c r="Q49" s="44"/>
      <c r="R49" s="46"/>
      <c r="S49" s="46"/>
    </row>
    <row r="50" spans="2:19" s="39" customFormat="1" ht="10.5" customHeight="1" x14ac:dyDescent="0.25">
      <c r="B50" s="216">
        <f t="shared" si="0"/>
        <v>40</v>
      </c>
      <c r="C50" s="43" t="s">
        <v>150</v>
      </c>
      <c r="D50" s="44" t="s">
        <v>147</v>
      </c>
      <c r="E50" s="44"/>
      <c r="F50" s="47">
        <v>7.07</v>
      </c>
      <c r="G50" s="44">
        <v>2996</v>
      </c>
      <c r="H50" s="45" t="s">
        <v>515</v>
      </c>
      <c r="I50" s="44">
        <v>43</v>
      </c>
      <c r="J50" s="44" t="s">
        <v>129</v>
      </c>
      <c r="K50" s="122">
        <v>16384</v>
      </c>
      <c r="L50" s="45" t="s">
        <v>5</v>
      </c>
      <c r="M50" s="45" t="s">
        <v>155</v>
      </c>
      <c r="N50" s="45" t="s">
        <v>158</v>
      </c>
      <c r="O50" s="44" t="s">
        <v>667</v>
      </c>
      <c r="P50" s="45"/>
      <c r="Q50" s="44"/>
      <c r="R50" s="46"/>
      <c r="S50" s="46"/>
    </row>
    <row r="51" spans="2:19" s="39" customFormat="1" ht="10.5" customHeight="1" x14ac:dyDescent="0.25">
      <c r="B51" s="216">
        <f t="shared" si="0"/>
        <v>41</v>
      </c>
      <c r="C51" s="43" t="s">
        <v>31</v>
      </c>
      <c r="D51" s="44" t="s">
        <v>81</v>
      </c>
      <c r="E51" s="44"/>
      <c r="F51" s="44" t="s">
        <v>338</v>
      </c>
      <c r="G51" s="44">
        <v>3240</v>
      </c>
      <c r="H51" s="45">
        <v>3</v>
      </c>
      <c r="I51" s="45">
        <v>43</v>
      </c>
      <c r="J51" s="45" t="s">
        <v>331</v>
      </c>
      <c r="K51" s="120">
        <v>16384</v>
      </c>
      <c r="L51" s="44" t="s">
        <v>117</v>
      </c>
      <c r="M51" s="45" t="s">
        <v>88</v>
      </c>
      <c r="N51" s="45" t="s">
        <v>64</v>
      </c>
      <c r="O51" s="44" t="s">
        <v>689</v>
      </c>
      <c r="P51" s="45"/>
      <c r="Q51" s="44"/>
      <c r="R51" s="46"/>
      <c r="S51" s="46"/>
    </row>
    <row r="52" spans="2:19" s="39" customFormat="1" ht="10.5" customHeight="1" x14ac:dyDescent="0.25">
      <c r="B52" s="216">
        <f t="shared" si="0"/>
        <v>42</v>
      </c>
      <c r="C52" s="43" t="s">
        <v>32</v>
      </c>
      <c r="D52" s="44" t="s">
        <v>55</v>
      </c>
      <c r="E52" s="44"/>
      <c r="F52" s="44">
        <v>3.59</v>
      </c>
      <c r="G52" s="44">
        <v>3101</v>
      </c>
      <c r="H52" s="45" t="s">
        <v>523</v>
      </c>
      <c r="I52" s="45">
        <v>43</v>
      </c>
      <c r="J52" s="45" t="s">
        <v>331</v>
      </c>
      <c r="K52" s="120">
        <v>8192</v>
      </c>
      <c r="L52" s="44" t="s">
        <v>117</v>
      </c>
      <c r="M52" s="45" t="s">
        <v>89</v>
      </c>
      <c r="N52" s="45" t="s">
        <v>61</v>
      </c>
      <c r="O52" s="44" t="s">
        <v>667</v>
      </c>
      <c r="P52" s="45"/>
      <c r="Q52" s="53"/>
      <c r="R52" s="54"/>
      <c r="S52" s="54"/>
    </row>
    <row r="53" spans="2:19" s="39" customFormat="1" ht="10.5" customHeight="1" x14ac:dyDescent="0.25">
      <c r="B53" s="216">
        <f t="shared" si="0"/>
        <v>43</v>
      </c>
      <c r="C53" s="43" t="s">
        <v>327</v>
      </c>
      <c r="D53" s="44" t="s">
        <v>326</v>
      </c>
      <c r="E53" s="44"/>
      <c r="F53" s="47">
        <v>0.5</v>
      </c>
      <c r="G53" s="44">
        <v>2868</v>
      </c>
      <c r="H53" s="45" t="s">
        <v>515</v>
      </c>
      <c r="I53" s="45">
        <v>43</v>
      </c>
      <c r="J53" s="45" t="s">
        <v>331</v>
      </c>
      <c r="K53" s="120">
        <v>16384</v>
      </c>
      <c r="L53" s="44" t="s">
        <v>5</v>
      </c>
      <c r="M53" s="45" t="s">
        <v>328</v>
      </c>
      <c r="N53" s="45" t="s">
        <v>340</v>
      </c>
      <c r="O53" s="44" t="s">
        <v>667</v>
      </c>
      <c r="P53" s="45"/>
      <c r="Q53" s="53"/>
      <c r="R53" s="54"/>
      <c r="S53" s="54"/>
    </row>
    <row r="54" spans="2:19" s="39" customFormat="1" ht="10.5" customHeight="1" x14ac:dyDescent="0.25">
      <c r="B54" s="235">
        <f t="shared" si="0"/>
        <v>44</v>
      </c>
      <c r="C54" s="57" t="s">
        <v>149</v>
      </c>
      <c r="D54" s="57" t="s">
        <v>148</v>
      </c>
      <c r="E54" s="57"/>
      <c r="F54" s="57" t="s">
        <v>759</v>
      </c>
      <c r="G54" s="57">
        <v>3449</v>
      </c>
      <c r="H54" s="123">
        <v>2</v>
      </c>
      <c r="I54" s="58">
        <v>43</v>
      </c>
      <c r="J54" s="58" t="s">
        <v>331</v>
      </c>
      <c r="K54" s="58">
        <v>16384</v>
      </c>
      <c r="L54" s="57" t="s">
        <v>117</v>
      </c>
      <c r="M54" s="58" t="s">
        <v>154</v>
      </c>
      <c r="N54" s="58" t="s">
        <v>157</v>
      </c>
      <c r="O54" s="249" t="s">
        <v>1161</v>
      </c>
      <c r="P54" s="123"/>
      <c r="Q54" s="53"/>
      <c r="R54" s="54"/>
      <c r="S54" s="54"/>
    </row>
  </sheetData>
  <sortState xmlns:xlrd2="http://schemas.microsoft.com/office/spreadsheetml/2017/richdata2" ref="A11:R34">
    <sortCondition ref="D11:D34"/>
  </sortState>
  <mergeCells count="8">
    <mergeCell ref="B9:B10"/>
    <mergeCell ref="I9:I10"/>
    <mergeCell ref="F9:H9"/>
    <mergeCell ref="L9:L10"/>
    <mergeCell ref="N9:N10"/>
    <mergeCell ref="M9:M10"/>
    <mergeCell ref="C9:D9"/>
    <mergeCell ref="K9:K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Y132"/>
  <sheetViews>
    <sheetView topLeftCell="A83" zoomScale="148" zoomScaleNormal="148" workbookViewId="0">
      <selection activeCell="D91" sqref="D91"/>
    </sheetView>
  </sheetViews>
  <sheetFormatPr defaultRowHeight="12" x14ac:dyDescent="0.25"/>
  <cols>
    <col min="1" max="1" width="3.7109375" style="9" customWidth="1"/>
    <col min="2" max="2" width="5.7109375" style="8" customWidth="1"/>
    <col min="3" max="3" width="2.7109375" style="8" customWidth="1"/>
    <col min="4" max="4" width="18.7109375" style="26" customWidth="1"/>
    <col min="5" max="5" width="4.42578125" style="130" customWidth="1"/>
    <col min="6" max="6" width="4" style="127" customWidth="1"/>
    <col min="7" max="7" width="4" style="22" customWidth="1"/>
    <col min="8" max="8" width="4.7109375" style="22" customWidth="1"/>
    <col min="9" max="9" width="6.28515625" style="10" customWidth="1"/>
    <col min="10" max="18" width="6.7109375" style="22" customWidth="1"/>
    <col min="19" max="19" width="3.7109375" style="22" customWidth="1"/>
    <col min="20" max="21" width="3.7109375" style="130" customWidth="1"/>
    <col min="22" max="24" width="3.7109375" style="198" customWidth="1"/>
    <col min="25" max="25" width="5.140625" style="198" customWidth="1"/>
    <col min="26" max="27" width="5.140625" style="32" customWidth="1"/>
    <col min="28" max="29" width="5" style="10" customWidth="1"/>
    <col min="30" max="31" width="4.7109375" style="10" customWidth="1"/>
    <col min="32" max="32" width="5.7109375" style="63" customWidth="1"/>
    <col min="33" max="33" width="15.7109375" style="63" customWidth="1"/>
    <col min="34" max="34" width="4.28515625" style="10" customWidth="1"/>
    <col min="35" max="35" width="4.7109375" style="10" customWidth="1"/>
    <col min="36" max="36" width="5.28515625" style="10" customWidth="1"/>
    <col min="37" max="37" width="5.7109375" style="10" customWidth="1"/>
    <col min="38" max="38" width="3.7109375" style="109" customWidth="1"/>
    <col min="39" max="39" width="21.7109375" style="11" customWidth="1"/>
    <col min="40" max="40" width="25.28515625" style="11" customWidth="1"/>
    <col min="41" max="41" width="3.7109375" style="109" customWidth="1"/>
    <col min="42" max="42" width="12.7109375" style="11" customWidth="1"/>
    <col min="43" max="43" width="3.7109375" style="331" customWidth="1"/>
    <col min="44" max="44" width="9.7109375" style="96" customWidth="1"/>
    <col min="45" max="45" width="9.140625" style="9"/>
    <col min="46" max="46" width="9.140625" style="330"/>
    <col min="47" max="47" width="3.7109375" style="335" hidden="1" customWidth="1"/>
    <col min="48" max="49" width="3.7109375" style="335" customWidth="1"/>
    <col min="50" max="51" width="3.7109375" style="350" customWidth="1"/>
    <col min="52" max="16384" width="9.140625" style="9"/>
  </cols>
  <sheetData>
    <row r="1" spans="1:51" ht="18.75" x14ac:dyDescent="0.25">
      <c r="A1" s="25" t="s">
        <v>1513</v>
      </c>
      <c r="B1" s="28"/>
    </row>
    <row r="2" spans="1:51" ht="12" customHeight="1" x14ac:dyDescent="0.25">
      <c r="A2" s="25"/>
      <c r="B2" s="28"/>
      <c r="C2" s="130"/>
      <c r="T2" s="219"/>
      <c r="AL2" s="130"/>
      <c r="AO2" s="130"/>
    </row>
    <row r="3" spans="1:51" ht="12" customHeight="1" x14ac:dyDescent="0.25">
      <c r="A3" s="25"/>
      <c r="B3" s="28"/>
      <c r="C3" s="197"/>
      <c r="D3" s="27"/>
      <c r="E3" s="197"/>
      <c r="F3" s="139"/>
      <c r="G3" s="29"/>
      <c r="H3" s="29"/>
      <c r="I3" s="13"/>
      <c r="J3" s="29"/>
      <c r="K3" s="29"/>
      <c r="L3" s="29"/>
      <c r="M3" s="29"/>
      <c r="N3" s="29"/>
      <c r="O3" s="29"/>
      <c r="P3" s="29"/>
      <c r="Q3" s="29"/>
      <c r="R3" s="29"/>
      <c r="S3" s="29"/>
      <c r="T3" s="378"/>
      <c r="U3" s="378"/>
      <c r="V3" s="378"/>
      <c r="W3" s="378"/>
      <c r="X3" s="378"/>
      <c r="Y3" s="378"/>
      <c r="AL3" s="378"/>
      <c r="AO3" s="378"/>
      <c r="AT3" s="378"/>
      <c r="AU3" s="378"/>
      <c r="AV3" s="378"/>
      <c r="AW3" s="378"/>
      <c r="AX3" s="378"/>
      <c r="AY3" s="378"/>
    </row>
    <row r="4" spans="1:51" ht="12" customHeight="1" x14ac:dyDescent="0.25">
      <c r="A4" s="25"/>
      <c r="B4" s="28"/>
      <c r="C4" s="128"/>
      <c r="D4" s="27"/>
      <c r="E4" s="128"/>
      <c r="F4" s="129"/>
      <c r="G4" s="29"/>
      <c r="H4" s="29"/>
      <c r="I4" s="13"/>
      <c r="J4" s="29"/>
      <c r="K4" s="29"/>
      <c r="L4" s="29"/>
      <c r="M4" s="29"/>
      <c r="N4" s="29"/>
      <c r="O4" s="29"/>
      <c r="P4" s="29"/>
      <c r="Q4" s="29"/>
      <c r="R4" s="29"/>
      <c r="S4" s="29"/>
      <c r="T4" s="219"/>
      <c r="U4" s="219"/>
      <c r="V4" s="219"/>
      <c r="W4" s="219"/>
      <c r="X4" s="219"/>
      <c r="Y4" s="219"/>
      <c r="AL4" s="130"/>
      <c r="AO4" s="130"/>
    </row>
    <row r="5" spans="1:51" s="68" customFormat="1" ht="12" customHeight="1" x14ac:dyDescent="0.25">
      <c r="A5" s="25"/>
      <c r="B5" s="162" t="s">
        <v>531</v>
      </c>
      <c r="C5" s="110" t="s">
        <v>0</v>
      </c>
      <c r="D5" s="72" t="s">
        <v>29</v>
      </c>
      <c r="E5" s="110" t="s">
        <v>45</v>
      </c>
      <c r="F5" s="19" t="s">
        <v>92</v>
      </c>
      <c r="G5" s="23" t="s">
        <v>178</v>
      </c>
      <c r="H5" s="23" t="s">
        <v>314</v>
      </c>
      <c r="I5" s="23" t="s">
        <v>93</v>
      </c>
      <c r="J5" s="23" t="s">
        <v>34</v>
      </c>
      <c r="K5" s="23" t="s">
        <v>503</v>
      </c>
      <c r="L5" s="23" t="s">
        <v>327</v>
      </c>
      <c r="M5" s="23" t="s">
        <v>151</v>
      </c>
      <c r="N5" s="23" t="s">
        <v>514</v>
      </c>
      <c r="O5" s="23" t="s">
        <v>150</v>
      </c>
      <c r="P5" s="23" t="s">
        <v>39</v>
      </c>
      <c r="Q5" s="23" t="s">
        <v>522</v>
      </c>
      <c r="R5" s="23" t="s">
        <v>91</v>
      </c>
      <c r="S5" s="23" t="s">
        <v>520</v>
      </c>
      <c r="T5" s="219"/>
      <c r="U5" s="378"/>
      <c r="V5" s="378"/>
      <c r="W5" s="219"/>
      <c r="X5" s="219"/>
      <c r="Y5" s="219"/>
      <c r="Z5" s="150"/>
      <c r="AB5" s="105"/>
      <c r="AC5" s="105"/>
      <c r="AD5" s="105"/>
      <c r="AE5" s="105"/>
      <c r="AF5" s="70"/>
      <c r="AG5" s="70"/>
      <c r="AH5" s="105"/>
      <c r="AI5" s="105"/>
      <c r="AJ5" s="105"/>
      <c r="AK5" s="105"/>
      <c r="AL5" s="107"/>
      <c r="AM5" s="69"/>
      <c r="AN5" s="69"/>
      <c r="AO5" s="107"/>
      <c r="AP5" s="69"/>
      <c r="AQ5" s="332"/>
      <c r="AR5" s="211"/>
      <c r="AT5" s="107"/>
      <c r="AU5" s="107"/>
      <c r="AV5" s="107"/>
      <c r="AW5" s="107"/>
      <c r="AX5" s="107"/>
      <c r="AY5" s="107"/>
    </row>
    <row r="6" spans="1:51" ht="12" customHeight="1" x14ac:dyDescent="0.25">
      <c r="A6" s="25"/>
      <c r="B6" s="107" t="s">
        <v>341</v>
      </c>
      <c r="C6" s="137">
        <v>1</v>
      </c>
      <c r="D6" s="71" t="s">
        <v>532</v>
      </c>
      <c r="E6" s="134">
        <v>3242</v>
      </c>
      <c r="F6" s="132">
        <v>15</v>
      </c>
      <c r="G6" s="148">
        <f>F6*100/18</f>
        <v>83.333333333333329</v>
      </c>
      <c r="H6" s="133">
        <v>-9</v>
      </c>
      <c r="I6" s="21">
        <v>120</v>
      </c>
      <c r="J6" s="154"/>
      <c r="K6" s="31" t="s">
        <v>431</v>
      </c>
      <c r="L6" s="31" t="s">
        <v>544</v>
      </c>
      <c r="M6" s="31" t="s">
        <v>544</v>
      </c>
      <c r="N6" s="31" t="s">
        <v>431</v>
      </c>
      <c r="O6" s="31" t="s">
        <v>545</v>
      </c>
      <c r="P6" s="31" t="s">
        <v>546</v>
      </c>
      <c r="Q6" s="31" t="s">
        <v>431</v>
      </c>
      <c r="R6" s="31" t="s">
        <v>431</v>
      </c>
      <c r="S6" s="31" t="s">
        <v>431</v>
      </c>
      <c r="T6" s="219"/>
      <c r="U6" s="378"/>
      <c r="V6" s="378"/>
      <c r="W6" s="219"/>
      <c r="X6" s="219"/>
      <c r="Y6" s="219"/>
      <c r="Z6" s="151"/>
      <c r="AA6" s="9"/>
      <c r="AL6" s="130"/>
      <c r="AO6" s="130"/>
    </row>
    <row r="7" spans="1:51" ht="12" customHeight="1" x14ac:dyDescent="0.25">
      <c r="A7" s="25"/>
      <c r="B7" s="107">
        <v>90</v>
      </c>
      <c r="C7" s="135">
        <v>2</v>
      </c>
      <c r="D7" s="67" t="s">
        <v>533</v>
      </c>
      <c r="E7" s="201">
        <v>3039</v>
      </c>
      <c r="F7" s="199">
        <v>12.5</v>
      </c>
      <c r="G7" s="148">
        <f t="shared" ref="G7:G15" si="0">F7*100/18</f>
        <v>69.444444444444443</v>
      </c>
      <c r="H7" s="143">
        <v>0</v>
      </c>
      <c r="I7" s="21">
        <v>90.25</v>
      </c>
      <c r="J7" s="31" t="s">
        <v>543</v>
      </c>
      <c r="K7" s="154"/>
      <c r="L7" s="31" t="s">
        <v>431</v>
      </c>
      <c r="M7" s="224" t="s">
        <v>547</v>
      </c>
      <c r="N7" s="31" t="s">
        <v>546</v>
      </c>
      <c r="O7" s="31" t="s">
        <v>544</v>
      </c>
      <c r="P7" s="31" t="s">
        <v>431</v>
      </c>
      <c r="Q7" s="31" t="s">
        <v>431</v>
      </c>
      <c r="R7" s="31" t="s">
        <v>431</v>
      </c>
      <c r="S7" s="31" t="s">
        <v>544</v>
      </c>
      <c r="T7" s="219"/>
      <c r="U7" s="378"/>
      <c r="V7" s="378"/>
      <c r="W7" s="219"/>
      <c r="X7" s="219"/>
      <c r="Y7" s="219"/>
      <c r="Z7" s="151"/>
      <c r="AA7" s="9"/>
      <c r="AL7" s="130"/>
      <c r="AO7" s="130"/>
    </row>
    <row r="8" spans="1:51" ht="12" customHeight="1" x14ac:dyDescent="0.25">
      <c r="A8" s="25"/>
      <c r="B8" s="28"/>
      <c r="C8" s="135">
        <v>3</v>
      </c>
      <c r="D8" s="67" t="s">
        <v>535</v>
      </c>
      <c r="E8" s="201">
        <v>2911</v>
      </c>
      <c r="F8" s="199">
        <v>12.5</v>
      </c>
      <c r="G8" s="148">
        <f t="shared" si="0"/>
        <v>69.444444444444443</v>
      </c>
      <c r="H8" s="143">
        <v>25</v>
      </c>
      <c r="I8" s="21">
        <v>92.75</v>
      </c>
      <c r="J8" s="31" t="s">
        <v>548</v>
      </c>
      <c r="K8" s="31" t="s">
        <v>543</v>
      </c>
      <c r="L8" s="154"/>
      <c r="M8" s="31" t="s">
        <v>432</v>
      </c>
      <c r="N8" s="31" t="s">
        <v>431</v>
      </c>
      <c r="O8" s="31" t="s">
        <v>545</v>
      </c>
      <c r="P8" s="31" t="s">
        <v>545</v>
      </c>
      <c r="Q8" s="31" t="s">
        <v>431</v>
      </c>
      <c r="R8" s="31" t="s">
        <v>431</v>
      </c>
      <c r="S8" s="31" t="s">
        <v>431</v>
      </c>
      <c r="T8" s="31"/>
      <c r="U8" s="378"/>
      <c r="V8" s="378"/>
      <c r="W8" s="204"/>
      <c r="X8" s="204"/>
      <c r="Y8" s="204"/>
      <c r="Z8" s="151"/>
      <c r="AA8" s="9"/>
      <c r="AL8" s="130"/>
      <c r="AO8" s="130"/>
      <c r="AT8" s="330" t="s">
        <v>1858</v>
      </c>
    </row>
    <row r="9" spans="1:51" ht="12" customHeight="1" x14ac:dyDescent="0.25">
      <c r="A9" s="25"/>
      <c r="B9" s="28"/>
      <c r="C9" s="135">
        <v>4</v>
      </c>
      <c r="D9" s="67" t="s">
        <v>536</v>
      </c>
      <c r="E9" s="201">
        <v>2980</v>
      </c>
      <c r="F9" s="199">
        <v>11</v>
      </c>
      <c r="G9" s="148">
        <f t="shared" si="0"/>
        <v>61.111111111111114</v>
      </c>
      <c r="H9" s="143">
        <v>-3</v>
      </c>
      <c r="I9" s="21">
        <v>82.5</v>
      </c>
      <c r="J9" s="31" t="s">
        <v>548</v>
      </c>
      <c r="K9" s="31" t="s">
        <v>547</v>
      </c>
      <c r="L9" s="31" t="s">
        <v>549</v>
      </c>
      <c r="M9" s="154"/>
      <c r="N9" s="31" t="s">
        <v>545</v>
      </c>
      <c r="O9" s="31" t="s">
        <v>549</v>
      </c>
      <c r="P9" s="31" t="s">
        <v>432</v>
      </c>
      <c r="Q9" s="31" t="s">
        <v>545</v>
      </c>
      <c r="R9" s="31" t="s">
        <v>545</v>
      </c>
      <c r="S9" s="31" t="s">
        <v>431</v>
      </c>
      <c r="T9" s="31"/>
      <c r="U9" s="378"/>
      <c r="V9" s="378"/>
      <c r="W9" s="204"/>
      <c r="X9" s="204"/>
      <c r="Y9" s="204"/>
      <c r="Z9" s="151"/>
      <c r="AA9" s="9"/>
      <c r="AL9" s="130"/>
      <c r="AO9" s="130"/>
      <c r="AT9" s="330" t="s">
        <v>1859</v>
      </c>
    </row>
    <row r="10" spans="1:51" ht="12" customHeight="1" x14ac:dyDescent="0.25">
      <c r="A10" s="25"/>
      <c r="B10" s="28"/>
      <c r="C10" s="135">
        <v>5</v>
      </c>
      <c r="D10" s="67" t="s">
        <v>537</v>
      </c>
      <c r="E10" s="201">
        <v>2943</v>
      </c>
      <c r="F10" s="199">
        <v>10.5</v>
      </c>
      <c r="G10" s="148">
        <f t="shared" si="0"/>
        <v>58.333333333333336</v>
      </c>
      <c r="H10" s="143">
        <v>-1</v>
      </c>
      <c r="I10" s="21">
        <v>71.25</v>
      </c>
      <c r="J10" s="31" t="s">
        <v>543</v>
      </c>
      <c r="K10" s="31" t="s">
        <v>545</v>
      </c>
      <c r="L10" s="31" t="s">
        <v>543</v>
      </c>
      <c r="M10" s="31" t="s">
        <v>546</v>
      </c>
      <c r="N10" s="154"/>
      <c r="O10" s="31" t="s">
        <v>544</v>
      </c>
      <c r="P10" s="31" t="s">
        <v>544</v>
      </c>
      <c r="Q10" s="31" t="s">
        <v>431</v>
      </c>
      <c r="R10" s="31" t="s">
        <v>431</v>
      </c>
      <c r="S10" s="31" t="s">
        <v>545</v>
      </c>
      <c r="T10" s="31"/>
      <c r="U10" s="378"/>
      <c r="V10" s="378"/>
      <c r="W10" s="204"/>
      <c r="X10" s="204"/>
      <c r="Y10" s="204"/>
      <c r="Z10" s="151"/>
      <c r="AA10" s="9"/>
      <c r="AL10" s="130"/>
      <c r="AO10" s="130"/>
      <c r="AT10" s="330" t="s">
        <v>1860</v>
      </c>
    </row>
    <row r="11" spans="1:51" ht="12" customHeight="1" x14ac:dyDescent="0.25">
      <c r="A11" s="25"/>
      <c r="B11" s="28"/>
      <c r="C11" s="135">
        <v>6</v>
      </c>
      <c r="D11" s="67" t="s">
        <v>538</v>
      </c>
      <c r="E11" s="201">
        <v>2966</v>
      </c>
      <c r="F11" s="199">
        <v>9.5</v>
      </c>
      <c r="G11" s="148">
        <f t="shared" si="0"/>
        <v>52.777777777777779</v>
      </c>
      <c r="H11" s="143">
        <v>-15</v>
      </c>
      <c r="I11" s="21">
        <v>64.75</v>
      </c>
      <c r="J11" s="31" t="s">
        <v>546</v>
      </c>
      <c r="K11" s="31" t="s">
        <v>548</v>
      </c>
      <c r="L11" s="31" t="s">
        <v>546</v>
      </c>
      <c r="M11" s="31" t="s">
        <v>432</v>
      </c>
      <c r="N11" s="31" t="s">
        <v>548</v>
      </c>
      <c r="O11" s="154"/>
      <c r="P11" s="31" t="s">
        <v>545</v>
      </c>
      <c r="Q11" s="31" t="s">
        <v>432</v>
      </c>
      <c r="R11" s="31" t="s">
        <v>431</v>
      </c>
      <c r="S11" s="31" t="s">
        <v>431</v>
      </c>
      <c r="T11" s="31"/>
      <c r="U11" s="378"/>
      <c r="V11" s="378"/>
      <c r="W11" s="204"/>
      <c r="X11" s="204"/>
      <c r="Y11" s="204"/>
      <c r="Z11" s="151"/>
      <c r="AA11" s="9"/>
      <c r="AL11" s="130"/>
      <c r="AO11" s="130"/>
    </row>
    <row r="12" spans="1:51" ht="12" customHeight="1" x14ac:dyDescent="0.25">
      <c r="A12" s="25"/>
      <c r="B12" s="28"/>
      <c r="C12" s="135">
        <v>7</v>
      </c>
      <c r="D12" s="67" t="s">
        <v>539</v>
      </c>
      <c r="E12" s="201">
        <v>2827</v>
      </c>
      <c r="F12" s="199">
        <v>8</v>
      </c>
      <c r="G12" s="148">
        <f t="shared" si="0"/>
        <v>44.444444444444443</v>
      </c>
      <c r="H12" s="143">
        <v>-1</v>
      </c>
      <c r="I12" s="21">
        <v>62.75</v>
      </c>
      <c r="J12" s="31" t="s">
        <v>545</v>
      </c>
      <c r="K12" s="31" t="s">
        <v>543</v>
      </c>
      <c r="L12" s="31" t="s">
        <v>546</v>
      </c>
      <c r="M12" s="31" t="s">
        <v>549</v>
      </c>
      <c r="N12" s="31" t="s">
        <v>548</v>
      </c>
      <c r="O12" s="31" t="s">
        <v>546</v>
      </c>
      <c r="P12" s="154"/>
      <c r="Q12" s="31" t="s">
        <v>549</v>
      </c>
      <c r="R12" s="31" t="s">
        <v>432</v>
      </c>
      <c r="S12" s="31" t="s">
        <v>431</v>
      </c>
      <c r="T12" s="31"/>
      <c r="U12" s="378"/>
      <c r="V12" s="378"/>
      <c r="W12" s="204"/>
      <c r="X12" s="204"/>
      <c r="Y12" s="204"/>
      <c r="Z12" s="151"/>
      <c r="AA12" s="9"/>
      <c r="AL12" s="130"/>
      <c r="AO12" s="130"/>
      <c r="AU12" s="335">
        <v>0</v>
      </c>
    </row>
    <row r="13" spans="1:51" ht="12" customHeight="1" x14ac:dyDescent="0.25">
      <c r="A13" s="25"/>
      <c r="B13" s="28"/>
      <c r="C13" s="135">
        <v>8</v>
      </c>
      <c r="D13" s="67" t="s">
        <v>540</v>
      </c>
      <c r="E13" s="201">
        <v>2677</v>
      </c>
      <c r="F13" s="199">
        <v>5</v>
      </c>
      <c r="G13" s="148">
        <f t="shared" si="0"/>
        <v>27.777777777777779</v>
      </c>
      <c r="H13" s="143">
        <v>0</v>
      </c>
      <c r="I13" s="21">
        <v>30.25</v>
      </c>
      <c r="J13" s="31" t="s">
        <v>543</v>
      </c>
      <c r="K13" s="31" t="s">
        <v>543</v>
      </c>
      <c r="L13" s="31" t="s">
        <v>543</v>
      </c>
      <c r="M13" s="31" t="s">
        <v>546</v>
      </c>
      <c r="N13" s="31" t="s">
        <v>543</v>
      </c>
      <c r="O13" s="31" t="s">
        <v>549</v>
      </c>
      <c r="P13" s="31" t="s">
        <v>432</v>
      </c>
      <c r="Q13" s="154"/>
      <c r="R13" s="31" t="s">
        <v>432</v>
      </c>
      <c r="S13" s="31" t="s">
        <v>544</v>
      </c>
      <c r="T13" s="31"/>
      <c r="U13" s="378"/>
      <c r="V13" s="378"/>
      <c r="W13" s="204"/>
      <c r="X13" s="204"/>
      <c r="Y13" s="204"/>
      <c r="Z13" s="151"/>
      <c r="AA13" s="9"/>
      <c r="AL13" s="130"/>
      <c r="AO13" s="130"/>
      <c r="AT13" s="330">
        <f t="shared" ref="AT13:AT76" si="1">AT12+1</f>
        <v>1</v>
      </c>
      <c r="AU13" s="335">
        <v>0</v>
      </c>
      <c r="AV13" s="335">
        <f t="shared" ref="AV13:AV76" si="2">AV12+AU13</f>
        <v>0</v>
      </c>
      <c r="AX13" s="350">
        <f t="shared" ref="AX13:AX76" si="3">AX12+1</f>
        <v>1</v>
      </c>
      <c r="AY13" s="350">
        <f t="shared" ref="AY13:AY76" si="4">AY12+ABS(AU13)</f>
        <v>0</v>
      </c>
    </row>
    <row r="14" spans="1:51" ht="12" customHeight="1" x14ac:dyDescent="0.25">
      <c r="A14" s="25"/>
      <c r="B14" s="28"/>
      <c r="C14" s="135">
        <v>9</v>
      </c>
      <c r="D14" s="67" t="s">
        <v>541</v>
      </c>
      <c r="E14" s="201">
        <v>2589</v>
      </c>
      <c r="F14" s="199">
        <v>3.5</v>
      </c>
      <c r="G14" s="148">
        <f t="shared" si="0"/>
        <v>19.444444444444443</v>
      </c>
      <c r="H14" s="143">
        <v>0</v>
      </c>
      <c r="I14" s="21">
        <v>21</v>
      </c>
      <c r="J14" s="31" t="s">
        <v>543</v>
      </c>
      <c r="K14" s="31" t="s">
        <v>543</v>
      </c>
      <c r="L14" s="31" t="s">
        <v>543</v>
      </c>
      <c r="M14" s="31" t="s">
        <v>546</v>
      </c>
      <c r="N14" s="31" t="s">
        <v>543</v>
      </c>
      <c r="O14" s="31" t="s">
        <v>543</v>
      </c>
      <c r="P14" s="31" t="s">
        <v>549</v>
      </c>
      <c r="Q14" s="31" t="s">
        <v>549</v>
      </c>
      <c r="R14" s="154"/>
      <c r="S14" s="31" t="s">
        <v>432</v>
      </c>
      <c r="T14" s="31"/>
      <c r="U14" s="378"/>
      <c r="V14" s="378"/>
      <c r="W14" s="204"/>
      <c r="X14" s="204"/>
      <c r="Y14" s="204"/>
      <c r="Z14" s="151"/>
      <c r="AA14" s="9"/>
      <c r="AL14" s="130"/>
      <c r="AO14" s="130"/>
      <c r="AT14" s="330">
        <f t="shared" si="1"/>
        <v>2</v>
      </c>
      <c r="AU14" s="335">
        <v>0</v>
      </c>
      <c r="AV14" s="335">
        <f t="shared" si="2"/>
        <v>0</v>
      </c>
      <c r="AX14" s="350">
        <f t="shared" si="3"/>
        <v>2</v>
      </c>
      <c r="AY14" s="350">
        <f t="shared" si="4"/>
        <v>0</v>
      </c>
    </row>
    <row r="15" spans="1:51" ht="12" customHeight="1" x14ac:dyDescent="0.25">
      <c r="A15" s="25"/>
      <c r="B15" s="28"/>
      <c r="C15" s="136">
        <v>10</v>
      </c>
      <c r="D15" s="73" t="s">
        <v>542</v>
      </c>
      <c r="E15" s="220">
        <v>2521</v>
      </c>
      <c r="F15" s="196">
        <v>2.5</v>
      </c>
      <c r="G15" s="149">
        <f t="shared" si="0"/>
        <v>13.888888888888889</v>
      </c>
      <c r="H15" s="65">
        <v>1</v>
      </c>
      <c r="I15" s="12">
        <v>17.5</v>
      </c>
      <c r="J15" s="24" t="s">
        <v>543</v>
      </c>
      <c r="K15" s="24" t="s">
        <v>548</v>
      </c>
      <c r="L15" s="24" t="s">
        <v>543</v>
      </c>
      <c r="M15" s="24" t="s">
        <v>543</v>
      </c>
      <c r="N15" s="24" t="s">
        <v>546</v>
      </c>
      <c r="O15" s="24" t="s">
        <v>543</v>
      </c>
      <c r="P15" s="24" t="s">
        <v>543</v>
      </c>
      <c r="Q15" s="24" t="s">
        <v>548</v>
      </c>
      <c r="R15" s="24" t="s">
        <v>549</v>
      </c>
      <c r="S15" s="153"/>
      <c r="T15" s="31"/>
      <c r="U15" s="378"/>
      <c r="V15" s="378"/>
      <c r="W15" s="204"/>
      <c r="X15" s="204"/>
      <c r="Y15" s="204"/>
      <c r="Z15" s="151"/>
      <c r="AA15" s="9"/>
      <c r="AL15" s="130"/>
      <c r="AO15" s="130"/>
      <c r="AT15" s="330">
        <f t="shared" si="1"/>
        <v>3</v>
      </c>
      <c r="AU15" s="335">
        <v>0</v>
      </c>
      <c r="AV15" s="335">
        <f t="shared" si="2"/>
        <v>0</v>
      </c>
      <c r="AX15" s="350">
        <f t="shared" si="3"/>
        <v>3</v>
      </c>
      <c r="AY15" s="350">
        <f t="shared" si="4"/>
        <v>0</v>
      </c>
    </row>
    <row r="16" spans="1:51" ht="12" customHeight="1" x14ac:dyDescent="0.25">
      <c r="A16" s="25"/>
      <c r="B16" s="28"/>
      <c r="C16" s="201"/>
      <c r="D16" s="30"/>
      <c r="E16" s="201"/>
      <c r="F16" s="199"/>
      <c r="G16" s="31"/>
      <c r="H16" s="31"/>
      <c r="I16" s="21"/>
      <c r="J16" s="31"/>
      <c r="K16" s="31"/>
      <c r="L16" s="31"/>
      <c r="M16" s="31"/>
      <c r="N16" s="31"/>
      <c r="O16" s="31"/>
      <c r="P16" s="31"/>
      <c r="Q16" s="31"/>
      <c r="R16" s="31"/>
      <c r="S16" s="31"/>
      <c r="AL16" s="130"/>
      <c r="AO16" s="130"/>
      <c r="AT16" s="330">
        <f t="shared" si="1"/>
        <v>4</v>
      </c>
      <c r="AU16" s="335">
        <v>0</v>
      </c>
      <c r="AV16" s="335">
        <f t="shared" si="2"/>
        <v>0</v>
      </c>
      <c r="AX16" s="350">
        <f t="shared" si="3"/>
        <v>4</v>
      </c>
      <c r="AY16" s="350">
        <f t="shared" si="4"/>
        <v>0</v>
      </c>
    </row>
    <row r="17" spans="1:51" ht="12" customHeight="1" x14ac:dyDescent="0.25">
      <c r="A17" s="25"/>
      <c r="B17" s="28"/>
      <c r="C17" s="219"/>
      <c r="E17" s="219"/>
      <c r="F17" s="378"/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78"/>
      <c r="R17" s="378"/>
      <c r="S17" s="378"/>
      <c r="T17" s="219"/>
      <c r="U17" s="219"/>
      <c r="V17" s="219"/>
      <c r="W17" s="219"/>
      <c r="X17" s="219"/>
      <c r="Y17" s="219"/>
      <c r="AL17" s="219"/>
      <c r="AO17" s="219"/>
      <c r="AT17" s="330">
        <f t="shared" si="1"/>
        <v>5</v>
      </c>
      <c r="AU17" s="335">
        <v>0</v>
      </c>
      <c r="AV17" s="335">
        <f t="shared" si="2"/>
        <v>0</v>
      </c>
      <c r="AX17" s="350">
        <f t="shared" si="3"/>
        <v>5</v>
      </c>
      <c r="AY17" s="350">
        <f t="shared" si="4"/>
        <v>0</v>
      </c>
    </row>
    <row r="18" spans="1:51" ht="12" customHeight="1" x14ac:dyDescent="0.25">
      <c r="A18" s="25"/>
      <c r="B18" s="28"/>
      <c r="C18" s="219"/>
      <c r="E18" s="219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219"/>
      <c r="U18" s="219"/>
      <c r="V18" s="219"/>
      <c r="W18" s="219"/>
      <c r="X18" s="219"/>
      <c r="Y18" s="219"/>
      <c r="AL18" s="219"/>
      <c r="AO18" s="219"/>
      <c r="AT18" s="330">
        <f t="shared" si="1"/>
        <v>6</v>
      </c>
      <c r="AU18" s="335">
        <v>0</v>
      </c>
      <c r="AV18" s="335">
        <f t="shared" si="2"/>
        <v>0</v>
      </c>
      <c r="AX18" s="350">
        <f t="shared" si="3"/>
        <v>6</v>
      </c>
      <c r="AY18" s="350">
        <f t="shared" si="4"/>
        <v>0</v>
      </c>
    </row>
    <row r="19" spans="1:51" ht="12" customHeight="1" x14ac:dyDescent="0.25">
      <c r="A19" s="25"/>
      <c r="B19" s="28"/>
      <c r="C19" s="219"/>
      <c r="E19" s="219"/>
      <c r="F19" s="209"/>
      <c r="T19" s="219"/>
      <c r="U19" s="219"/>
      <c r="V19" s="219"/>
      <c r="W19" s="219"/>
      <c r="X19" s="219"/>
      <c r="Y19" s="219"/>
      <c r="AL19" s="219"/>
      <c r="AO19" s="219"/>
      <c r="AT19" s="330">
        <f t="shared" si="1"/>
        <v>7</v>
      </c>
      <c r="AU19" s="335">
        <v>0</v>
      </c>
      <c r="AV19" s="335">
        <f t="shared" si="2"/>
        <v>0</v>
      </c>
      <c r="AX19" s="350">
        <f t="shared" si="3"/>
        <v>7</v>
      </c>
      <c r="AY19" s="350">
        <f t="shared" si="4"/>
        <v>0</v>
      </c>
    </row>
    <row r="20" spans="1:51" ht="12" customHeight="1" x14ac:dyDescent="0.25">
      <c r="A20" s="25"/>
      <c r="B20" s="28"/>
      <c r="C20" s="219"/>
      <c r="E20" s="219"/>
      <c r="F20" s="209"/>
      <c r="T20" s="219"/>
      <c r="U20" s="219"/>
      <c r="V20" s="219"/>
      <c r="W20" s="219"/>
      <c r="X20" s="219"/>
      <c r="Y20" s="219"/>
      <c r="AL20" s="219"/>
      <c r="AO20" s="219"/>
      <c r="AT20" s="330">
        <f t="shared" si="1"/>
        <v>8</v>
      </c>
      <c r="AU20" s="335">
        <v>0</v>
      </c>
      <c r="AV20" s="335">
        <f t="shared" si="2"/>
        <v>0</v>
      </c>
      <c r="AX20" s="350">
        <f t="shared" si="3"/>
        <v>8</v>
      </c>
      <c r="AY20" s="350">
        <f t="shared" si="4"/>
        <v>0</v>
      </c>
    </row>
    <row r="21" spans="1:51" ht="12" customHeight="1" x14ac:dyDescent="0.25">
      <c r="A21" s="25"/>
      <c r="B21" s="162" t="s">
        <v>550</v>
      </c>
      <c r="C21" s="110" t="s">
        <v>0</v>
      </c>
      <c r="D21" s="72" t="s">
        <v>29</v>
      </c>
      <c r="E21" s="110" t="s">
        <v>45</v>
      </c>
      <c r="F21" s="19" t="s">
        <v>92</v>
      </c>
      <c r="G21" s="23" t="s">
        <v>178</v>
      </c>
      <c r="H21" s="23" t="s">
        <v>314</v>
      </c>
      <c r="I21" s="23" t="s">
        <v>93</v>
      </c>
      <c r="J21" s="23" t="s">
        <v>337</v>
      </c>
      <c r="K21" s="23" t="s">
        <v>616</v>
      </c>
      <c r="L21" s="23" t="s">
        <v>32</v>
      </c>
      <c r="M21" s="23" t="s">
        <v>511</v>
      </c>
      <c r="N21" s="23" t="s">
        <v>344</v>
      </c>
      <c r="O21" s="23" t="s">
        <v>475</v>
      </c>
      <c r="P21" s="23" t="s">
        <v>512</v>
      </c>
      <c r="Q21" s="23" t="s">
        <v>586</v>
      </c>
      <c r="R21" s="23" t="s">
        <v>597</v>
      </c>
      <c r="S21" s="23" t="s">
        <v>593</v>
      </c>
      <c r="U21" s="22"/>
      <c r="V21" s="219"/>
      <c r="W21" s="219"/>
      <c r="X21" s="219"/>
      <c r="Y21" s="219"/>
      <c r="AL21" s="219"/>
      <c r="AO21" s="219"/>
      <c r="AT21" s="330">
        <f t="shared" si="1"/>
        <v>9</v>
      </c>
      <c r="AU21" s="335">
        <v>0</v>
      </c>
      <c r="AV21" s="335">
        <f t="shared" si="2"/>
        <v>0</v>
      </c>
      <c r="AX21" s="350">
        <f t="shared" si="3"/>
        <v>9</v>
      </c>
      <c r="AY21" s="350">
        <f t="shared" si="4"/>
        <v>0</v>
      </c>
    </row>
    <row r="22" spans="1:51" ht="12" customHeight="1" x14ac:dyDescent="0.25">
      <c r="A22" s="25"/>
      <c r="B22" s="107" t="s">
        <v>341</v>
      </c>
      <c r="C22" s="137">
        <v>1</v>
      </c>
      <c r="D22" s="71" t="s">
        <v>604</v>
      </c>
      <c r="E22" s="201">
        <v>3116</v>
      </c>
      <c r="F22" s="199">
        <v>14</v>
      </c>
      <c r="G22" s="148">
        <f t="shared" ref="G22:G31" si="5">F22*100/18</f>
        <v>77.777777777777771</v>
      </c>
      <c r="H22" s="143">
        <v>-8</v>
      </c>
      <c r="I22" s="21">
        <v>106.25</v>
      </c>
      <c r="J22" s="154"/>
      <c r="K22" s="31" t="s">
        <v>546</v>
      </c>
      <c r="L22" s="31" t="s">
        <v>432</v>
      </c>
      <c r="M22" s="31" t="s">
        <v>431</v>
      </c>
      <c r="N22" s="31" t="s">
        <v>431</v>
      </c>
      <c r="O22" s="31" t="s">
        <v>432</v>
      </c>
      <c r="P22" s="31" t="s">
        <v>431</v>
      </c>
      <c r="Q22" s="31" t="s">
        <v>544</v>
      </c>
      <c r="R22" s="31" t="s">
        <v>431</v>
      </c>
      <c r="S22" s="31" t="s">
        <v>431</v>
      </c>
      <c r="T22" s="9"/>
      <c r="U22" s="325"/>
      <c r="V22" s="378"/>
      <c r="X22" s="219"/>
      <c r="Y22" s="219"/>
      <c r="Z22" s="9"/>
      <c r="AL22" s="219"/>
      <c r="AO22" s="219"/>
      <c r="AT22" s="330">
        <f t="shared" si="1"/>
        <v>10</v>
      </c>
      <c r="AU22" s="335">
        <v>1</v>
      </c>
      <c r="AV22" s="335">
        <f t="shared" si="2"/>
        <v>1</v>
      </c>
      <c r="AX22" s="350">
        <f t="shared" si="3"/>
        <v>10</v>
      </c>
      <c r="AY22" s="350">
        <f t="shared" si="4"/>
        <v>1</v>
      </c>
    </row>
    <row r="23" spans="1:51" ht="12" customHeight="1" x14ac:dyDescent="0.25">
      <c r="A23" s="25"/>
      <c r="B23" s="107">
        <v>90</v>
      </c>
      <c r="C23" s="135">
        <v>2</v>
      </c>
      <c r="D23" s="67" t="s">
        <v>606</v>
      </c>
      <c r="E23" s="201">
        <v>3200</v>
      </c>
      <c r="F23" s="199">
        <v>13.5</v>
      </c>
      <c r="G23" s="148">
        <f t="shared" si="5"/>
        <v>75</v>
      </c>
      <c r="H23" s="143">
        <v>-216</v>
      </c>
      <c r="I23" s="21">
        <v>108.5</v>
      </c>
      <c r="J23" s="224" t="s">
        <v>545</v>
      </c>
      <c r="K23" s="154"/>
      <c r="L23" s="31" t="s">
        <v>549</v>
      </c>
      <c r="M23" s="31" t="s">
        <v>549</v>
      </c>
      <c r="N23" s="31" t="s">
        <v>544</v>
      </c>
      <c r="O23" s="31" t="s">
        <v>431</v>
      </c>
      <c r="P23" s="31" t="s">
        <v>545</v>
      </c>
      <c r="Q23" s="31" t="s">
        <v>545</v>
      </c>
      <c r="R23" s="31" t="s">
        <v>544</v>
      </c>
      <c r="S23" s="31" t="s">
        <v>431</v>
      </c>
      <c r="T23" s="9"/>
      <c r="U23" s="325"/>
      <c r="V23" s="378"/>
      <c r="X23" s="236"/>
      <c r="Y23" s="236"/>
      <c r="Z23" s="9"/>
      <c r="AL23" s="236"/>
      <c r="AO23" s="236"/>
      <c r="AT23" s="330">
        <f t="shared" si="1"/>
        <v>11</v>
      </c>
      <c r="AU23" s="335">
        <v>0</v>
      </c>
      <c r="AV23" s="335">
        <f t="shared" si="2"/>
        <v>1</v>
      </c>
      <c r="AX23" s="350">
        <f t="shared" si="3"/>
        <v>11</v>
      </c>
      <c r="AY23" s="350">
        <f t="shared" si="4"/>
        <v>1</v>
      </c>
    </row>
    <row r="24" spans="1:51" ht="12" customHeight="1" x14ac:dyDescent="0.25">
      <c r="A24" s="25"/>
      <c r="B24" s="107"/>
      <c r="C24" s="135">
        <v>3</v>
      </c>
      <c r="D24" s="67" t="s">
        <v>605</v>
      </c>
      <c r="E24" s="201">
        <v>3122</v>
      </c>
      <c r="F24" s="199">
        <v>13</v>
      </c>
      <c r="G24" s="148">
        <f t="shared" si="5"/>
        <v>72.222222222222229</v>
      </c>
      <c r="H24" s="143">
        <v>-23</v>
      </c>
      <c r="I24" s="21">
        <v>97</v>
      </c>
      <c r="J24" s="224" t="s">
        <v>549</v>
      </c>
      <c r="K24" s="31" t="s">
        <v>432</v>
      </c>
      <c r="L24" s="154"/>
      <c r="M24" s="31" t="s">
        <v>547</v>
      </c>
      <c r="N24" s="31" t="s">
        <v>547</v>
      </c>
      <c r="O24" s="31" t="s">
        <v>545</v>
      </c>
      <c r="P24" s="31" t="s">
        <v>431</v>
      </c>
      <c r="Q24" s="31" t="s">
        <v>545</v>
      </c>
      <c r="R24" s="31" t="s">
        <v>431</v>
      </c>
      <c r="S24" s="31" t="s">
        <v>431</v>
      </c>
      <c r="T24" s="9"/>
      <c r="U24" s="325"/>
      <c r="V24" s="378"/>
      <c r="X24" s="219"/>
      <c r="Y24" s="219"/>
      <c r="Z24" s="9"/>
      <c r="AL24" s="219"/>
      <c r="AO24" s="219"/>
      <c r="AT24" s="330">
        <f t="shared" si="1"/>
        <v>12</v>
      </c>
      <c r="AU24" s="335">
        <v>-1</v>
      </c>
      <c r="AV24" s="335">
        <f t="shared" si="2"/>
        <v>0</v>
      </c>
      <c r="AX24" s="350">
        <f t="shared" si="3"/>
        <v>12</v>
      </c>
      <c r="AY24" s="350">
        <f t="shared" si="4"/>
        <v>2</v>
      </c>
    </row>
    <row r="25" spans="1:51" ht="12" customHeight="1" x14ac:dyDescent="0.25">
      <c r="A25" s="25"/>
      <c r="B25" s="107"/>
      <c r="C25" s="135">
        <v>4</v>
      </c>
      <c r="D25" s="67" t="s">
        <v>608</v>
      </c>
      <c r="E25" s="201">
        <v>3000</v>
      </c>
      <c r="F25" s="199">
        <v>11</v>
      </c>
      <c r="G25" s="148">
        <f t="shared" si="5"/>
        <v>61.111111111111114</v>
      </c>
      <c r="H25" s="143">
        <v>-96</v>
      </c>
      <c r="I25" s="21">
        <v>79.75</v>
      </c>
      <c r="J25" s="31" t="s">
        <v>543</v>
      </c>
      <c r="K25" s="31" t="s">
        <v>432</v>
      </c>
      <c r="L25" s="224" t="s">
        <v>547</v>
      </c>
      <c r="M25" s="154"/>
      <c r="N25" s="224" t="s">
        <v>547</v>
      </c>
      <c r="O25" s="31" t="s">
        <v>545</v>
      </c>
      <c r="P25" s="31" t="s">
        <v>545</v>
      </c>
      <c r="Q25" s="31" t="s">
        <v>544</v>
      </c>
      <c r="R25" s="31" t="s">
        <v>545</v>
      </c>
      <c r="S25" s="31" t="s">
        <v>431</v>
      </c>
      <c r="T25" s="9"/>
      <c r="U25" s="325"/>
      <c r="V25" s="378"/>
      <c r="X25" s="236"/>
      <c r="Y25" s="236"/>
      <c r="Z25" s="9"/>
      <c r="AL25" s="236"/>
      <c r="AO25" s="236"/>
      <c r="AT25" s="330">
        <f t="shared" si="1"/>
        <v>13</v>
      </c>
      <c r="AU25" s="335">
        <v>0</v>
      </c>
      <c r="AV25" s="335">
        <f t="shared" si="2"/>
        <v>0</v>
      </c>
      <c r="AX25" s="350">
        <f t="shared" si="3"/>
        <v>13</v>
      </c>
      <c r="AY25" s="350">
        <f t="shared" si="4"/>
        <v>2</v>
      </c>
    </row>
    <row r="26" spans="1:51" ht="12" customHeight="1" x14ac:dyDescent="0.25">
      <c r="A26" s="25"/>
      <c r="B26" s="28"/>
      <c r="C26" s="135">
        <v>5</v>
      </c>
      <c r="D26" s="67" t="s">
        <v>609</v>
      </c>
      <c r="E26" s="201">
        <v>2981</v>
      </c>
      <c r="F26" s="199">
        <v>10.5</v>
      </c>
      <c r="G26" s="148">
        <f t="shared" si="5"/>
        <v>58.333333333333336</v>
      </c>
      <c r="H26" s="143">
        <v>-7</v>
      </c>
      <c r="I26" s="21">
        <v>69.75</v>
      </c>
      <c r="J26" s="31" t="s">
        <v>543</v>
      </c>
      <c r="K26" s="31" t="s">
        <v>548</v>
      </c>
      <c r="L26" s="224" t="s">
        <v>547</v>
      </c>
      <c r="M26" s="224" t="s">
        <v>547</v>
      </c>
      <c r="N26" s="154"/>
      <c r="O26" s="224" t="s">
        <v>547</v>
      </c>
      <c r="P26" s="31" t="s">
        <v>549</v>
      </c>
      <c r="Q26" s="31" t="s">
        <v>431</v>
      </c>
      <c r="R26" s="31" t="s">
        <v>431</v>
      </c>
      <c r="S26" s="31" t="s">
        <v>431</v>
      </c>
      <c r="T26" s="9"/>
      <c r="U26" s="325"/>
      <c r="V26" s="378"/>
      <c r="X26" s="219"/>
      <c r="Y26" s="219"/>
      <c r="Z26" s="9"/>
      <c r="AL26" s="219"/>
      <c r="AO26" s="219"/>
      <c r="AT26" s="330">
        <f t="shared" si="1"/>
        <v>14</v>
      </c>
      <c r="AU26" s="335">
        <v>0</v>
      </c>
      <c r="AV26" s="335">
        <f t="shared" si="2"/>
        <v>0</v>
      </c>
      <c r="AX26" s="350">
        <f t="shared" si="3"/>
        <v>14</v>
      </c>
      <c r="AY26" s="350">
        <f t="shared" si="4"/>
        <v>2</v>
      </c>
    </row>
    <row r="27" spans="1:51" ht="12" customHeight="1" x14ac:dyDescent="0.25">
      <c r="A27" s="25"/>
      <c r="B27" s="28"/>
      <c r="C27" s="135">
        <v>6</v>
      </c>
      <c r="D27" s="67" t="s">
        <v>611</v>
      </c>
      <c r="E27" s="201">
        <v>2276</v>
      </c>
      <c r="F27" s="199">
        <v>9</v>
      </c>
      <c r="G27" s="148">
        <f t="shared" si="5"/>
        <v>50</v>
      </c>
      <c r="H27" s="113" t="s">
        <v>617</v>
      </c>
      <c r="I27" s="21">
        <v>62.25</v>
      </c>
      <c r="J27" s="31" t="s">
        <v>549</v>
      </c>
      <c r="K27" s="31" t="s">
        <v>543</v>
      </c>
      <c r="L27" s="31" t="s">
        <v>546</v>
      </c>
      <c r="M27" s="31" t="s">
        <v>546</v>
      </c>
      <c r="N27" s="224" t="s">
        <v>547</v>
      </c>
      <c r="O27" s="154"/>
      <c r="P27" s="31" t="s">
        <v>545</v>
      </c>
      <c r="Q27" s="224" t="s">
        <v>547</v>
      </c>
      <c r="R27" s="31" t="s">
        <v>545</v>
      </c>
      <c r="S27" s="31" t="s">
        <v>431</v>
      </c>
      <c r="T27" s="9"/>
      <c r="U27" s="325"/>
      <c r="V27" s="378"/>
      <c r="X27" s="219"/>
      <c r="Y27" s="219"/>
      <c r="Z27" s="9"/>
      <c r="AL27" s="219"/>
      <c r="AO27" s="219"/>
      <c r="AT27" s="330">
        <f t="shared" si="1"/>
        <v>15</v>
      </c>
      <c r="AU27" s="335">
        <v>0</v>
      </c>
      <c r="AV27" s="335">
        <f t="shared" si="2"/>
        <v>0</v>
      </c>
      <c r="AX27" s="350">
        <f t="shared" si="3"/>
        <v>15</v>
      </c>
      <c r="AY27" s="350">
        <f t="shared" si="4"/>
        <v>2</v>
      </c>
    </row>
    <row r="28" spans="1:51" ht="12" customHeight="1" x14ac:dyDescent="0.25">
      <c r="A28" s="25"/>
      <c r="B28" s="28"/>
      <c r="C28" s="135">
        <v>7</v>
      </c>
      <c r="D28" s="67" t="s">
        <v>607</v>
      </c>
      <c r="E28" s="201">
        <v>2800</v>
      </c>
      <c r="F28" s="199">
        <v>8</v>
      </c>
      <c r="G28" s="148">
        <f t="shared" si="5"/>
        <v>44.444444444444443</v>
      </c>
      <c r="H28" s="143">
        <v>-53</v>
      </c>
      <c r="I28" s="21">
        <v>48</v>
      </c>
      <c r="J28" s="31" t="s">
        <v>543</v>
      </c>
      <c r="K28" s="224" t="s">
        <v>546</v>
      </c>
      <c r="L28" s="31" t="s">
        <v>543</v>
      </c>
      <c r="M28" s="31" t="s">
        <v>546</v>
      </c>
      <c r="N28" s="31" t="s">
        <v>432</v>
      </c>
      <c r="O28" s="31" t="s">
        <v>546</v>
      </c>
      <c r="P28" s="154"/>
      <c r="Q28" s="31" t="s">
        <v>431</v>
      </c>
      <c r="R28" s="31" t="s">
        <v>544</v>
      </c>
      <c r="S28" s="31" t="s">
        <v>431</v>
      </c>
      <c r="T28" s="9"/>
      <c r="U28" s="325"/>
      <c r="V28" s="378"/>
      <c r="X28" s="219"/>
      <c r="Y28" s="219"/>
      <c r="Z28" s="9"/>
      <c r="AL28" s="219"/>
      <c r="AO28" s="219"/>
      <c r="AT28" s="330">
        <f t="shared" si="1"/>
        <v>16</v>
      </c>
      <c r="AU28" s="335">
        <v>1</v>
      </c>
      <c r="AV28" s="335">
        <f t="shared" si="2"/>
        <v>1</v>
      </c>
      <c r="AX28" s="350">
        <f t="shared" si="3"/>
        <v>16</v>
      </c>
      <c r="AY28" s="350">
        <f t="shared" si="4"/>
        <v>3</v>
      </c>
    </row>
    <row r="29" spans="1:51" ht="12" customHeight="1" x14ac:dyDescent="0.25">
      <c r="A29" s="25"/>
      <c r="B29" s="28"/>
      <c r="C29" s="135">
        <v>8</v>
      </c>
      <c r="D29" s="67" t="s">
        <v>610</v>
      </c>
      <c r="E29" s="201">
        <v>2745</v>
      </c>
      <c r="F29" s="199">
        <v>7</v>
      </c>
      <c r="G29" s="148">
        <f t="shared" si="5"/>
        <v>38.888888888888886</v>
      </c>
      <c r="H29" s="143">
        <v>-54</v>
      </c>
      <c r="I29" s="21">
        <v>42.75</v>
      </c>
      <c r="J29" s="31" t="s">
        <v>548</v>
      </c>
      <c r="K29" s="31" t="s">
        <v>546</v>
      </c>
      <c r="L29" s="31" t="s">
        <v>546</v>
      </c>
      <c r="M29" s="31" t="s">
        <v>548</v>
      </c>
      <c r="N29" s="31" t="s">
        <v>543</v>
      </c>
      <c r="O29" s="224" t="s">
        <v>547</v>
      </c>
      <c r="P29" s="31" t="s">
        <v>543</v>
      </c>
      <c r="Q29" s="154"/>
      <c r="R29" s="31" t="s">
        <v>431</v>
      </c>
      <c r="S29" s="31" t="s">
        <v>431</v>
      </c>
      <c r="T29" s="9"/>
      <c r="U29" s="325"/>
      <c r="V29" s="378"/>
      <c r="X29" s="219"/>
      <c r="Y29" s="219"/>
      <c r="Z29" s="9"/>
      <c r="AL29" s="219"/>
      <c r="AO29" s="219"/>
      <c r="AT29" s="330">
        <f t="shared" si="1"/>
        <v>17</v>
      </c>
      <c r="AU29" s="335">
        <v>0</v>
      </c>
      <c r="AV29" s="335">
        <f t="shared" si="2"/>
        <v>1</v>
      </c>
      <c r="AX29" s="350">
        <f t="shared" si="3"/>
        <v>17</v>
      </c>
      <c r="AY29" s="350">
        <f t="shared" si="4"/>
        <v>3</v>
      </c>
    </row>
    <row r="30" spans="1:51" ht="12" customHeight="1" x14ac:dyDescent="0.25">
      <c r="A30" s="25"/>
      <c r="B30" s="28"/>
      <c r="C30" s="135">
        <v>9</v>
      </c>
      <c r="D30" s="67" t="s">
        <v>612</v>
      </c>
      <c r="E30" s="201">
        <v>2600</v>
      </c>
      <c r="F30" s="199">
        <v>2.5</v>
      </c>
      <c r="G30" s="148">
        <f t="shared" si="5"/>
        <v>13.888888888888889</v>
      </c>
      <c r="H30" s="143">
        <v>-215</v>
      </c>
      <c r="I30" s="21">
        <v>21.5</v>
      </c>
      <c r="J30" s="31" t="s">
        <v>543</v>
      </c>
      <c r="K30" s="31" t="s">
        <v>548</v>
      </c>
      <c r="L30" s="31" t="s">
        <v>543</v>
      </c>
      <c r="M30" s="31" t="s">
        <v>546</v>
      </c>
      <c r="N30" s="31" t="s">
        <v>543</v>
      </c>
      <c r="O30" s="31" t="s">
        <v>546</v>
      </c>
      <c r="P30" s="31" t="s">
        <v>548</v>
      </c>
      <c r="Q30" s="224" t="s">
        <v>543</v>
      </c>
      <c r="R30" s="154"/>
      <c r="S30" s="31" t="s">
        <v>546</v>
      </c>
      <c r="T30" s="9"/>
      <c r="U30" s="325"/>
      <c r="V30" s="378"/>
      <c r="X30" s="219"/>
      <c r="Y30" s="219"/>
      <c r="Z30" s="9"/>
      <c r="AL30" s="219"/>
      <c r="AO30" s="219"/>
      <c r="AT30" s="330">
        <f t="shared" si="1"/>
        <v>18</v>
      </c>
      <c r="AU30" s="335">
        <v>1</v>
      </c>
      <c r="AV30" s="335">
        <f t="shared" si="2"/>
        <v>2</v>
      </c>
      <c r="AX30" s="350">
        <f t="shared" si="3"/>
        <v>18</v>
      </c>
      <c r="AY30" s="350">
        <f t="shared" si="4"/>
        <v>4</v>
      </c>
    </row>
    <row r="31" spans="1:51" ht="12" customHeight="1" x14ac:dyDescent="0.25">
      <c r="A31" s="25"/>
      <c r="B31" s="28"/>
      <c r="C31" s="136">
        <v>10</v>
      </c>
      <c r="D31" s="73" t="s">
        <v>613</v>
      </c>
      <c r="E31" s="220">
        <v>3000</v>
      </c>
      <c r="F31" s="196">
        <v>1.5</v>
      </c>
      <c r="G31" s="149">
        <f t="shared" si="5"/>
        <v>8.3333333333333339</v>
      </c>
      <c r="H31" s="65">
        <v>-711</v>
      </c>
      <c r="I31" s="12">
        <v>3.75</v>
      </c>
      <c r="J31" s="24" t="s">
        <v>543</v>
      </c>
      <c r="K31" s="24" t="s">
        <v>543</v>
      </c>
      <c r="L31" s="24" t="s">
        <v>543</v>
      </c>
      <c r="M31" s="24" t="s">
        <v>543</v>
      </c>
      <c r="N31" s="24" t="s">
        <v>543</v>
      </c>
      <c r="O31" s="24" t="s">
        <v>543</v>
      </c>
      <c r="P31" s="24" t="s">
        <v>543</v>
      </c>
      <c r="Q31" s="24" t="s">
        <v>543</v>
      </c>
      <c r="R31" s="24" t="s">
        <v>545</v>
      </c>
      <c r="S31" s="153"/>
      <c r="T31" s="9"/>
      <c r="U31" s="325"/>
      <c r="V31" s="378"/>
      <c r="X31" s="219"/>
      <c r="Y31" s="219"/>
      <c r="Z31" s="9"/>
      <c r="AL31" s="219"/>
      <c r="AO31" s="219"/>
      <c r="AT31" s="330">
        <f t="shared" si="1"/>
        <v>19</v>
      </c>
      <c r="AU31" s="335">
        <v>0</v>
      </c>
      <c r="AV31" s="335">
        <f t="shared" si="2"/>
        <v>2</v>
      </c>
      <c r="AX31" s="350">
        <f t="shared" si="3"/>
        <v>19</v>
      </c>
      <c r="AY31" s="350">
        <f t="shared" si="4"/>
        <v>4</v>
      </c>
    </row>
    <row r="32" spans="1:51" ht="3" customHeight="1" x14ac:dyDescent="0.25">
      <c r="A32" s="25"/>
      <c r="B32" s="2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219"/>
      <c r="AL32" s="219"/>
      <c r="AO32" s="219"/>
      <c r="AT32" s="330">
        <f t="shared" si="1"/>
        <v>20</v>
      </c>
      <c r="AU32" s="335">
        <v>0</v>
      </c>
      <c r="AV32" s="335">
        <f t="shared" si="2"/>
        <v>2</v>
      </c>
      <c r="AX32" s="350">
        <f t="shared" si="3"/>
        <v>20</v>
      </c>
      <c r="AY32" s="350">
        <f t="shared" si="4"/>
        <v>4</v>
      </c>
    </row>
    <row r="33" spans="1:51" ht="12" customHeight="1" x14ac:dyDescent="0.25">
      <c r="A33" s="25"/>
      <c r="B33" s="2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9"/>
      <c r="U33" s="9"/>
      <c r="V33" s="9"/>
      <c r="W33" s="9"/>
      <c r="X33" s="9"/>
      <c r="Y33" s="236"/>
      <c r="AL33" s="236"/>
      <c r="AO33" s="236"/>
      <c r="AT33" s="330">
        <f t="shared" si="1"/>
        <v>21</v>
      </c>
      <c r="AU33" s="335">
        <v>0</v>
      </c>
      <c r="AV33" s="335">
        <f t="shared" si="2"/>
        <v>2</v>
      </c>
      <c r="AX33" s="350">
        <f t="shared" si="3"/>
        <v>21</v>
      </c>
      <c r="AY33" s="350">
        <f t="shared" si="4"/>
        <v>4</v>
      </c>
    </row>
    <row r="34" spans="1:51" ht="12" customHeight="1" x14ac:dyDescent="0.25">
      <c r="A34" s="25"/>
      <c r="B34" s="2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9"/>
      <c r="U34" s="9"/>
      <c r="V34" s="9"/>
      <c r="W34" s="9"/>
      <c r="X34" s="9"/>
      <c r="Y34" s="236"/>
      <c r="AL34" s="236"/>
      <c r="AO34" s="236"/>
      <c r="AT34" s="330">
        <f t="shared" si="1"/>
        <v>22</v>
      </c>
      <c r="AU34" s="335">
        <v>0</v>
      </c>
      <c r="AV34" s="335">
        <f t="shared" si="2"/>
        <v>2</v>
      </c>
      <c r="AX34" s="350">
        <f t="shared" si="3"/>
        <v>22</v>
      </c>
      <c r="AY34" s="350">
        <f t="shared" si="4"/>
        <v>4</v>
      </c>
    </row>
    <row r="35" spans="1:51" ht="12" customHeight="1" x14ac:dyDescent="0.25">
      <c r="A35" s="25"/>
      <c r="B35" s="28"/>
      <c r="C35" s="238"/>
      <c r="D35" s="238"/>
      <c r="E35" s="238"/>
      <c r="F35" s="238"/>
      <c r="G35" s="238"/>
      <c r="H35" s="238"/>
      <c r="I35" s="238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9"/>
      <c r="U35" s="9"/>
      <c r="V35" s="9"/>
      <c r="W35" s="9"/>
      <c r="X35" s="9"/>
      <c r="Y35" s="236"/>
      <c r="AL35" s="236"/>
      <c r="AO35" s="236"/>
      <c r="AT35" s="330">
        <f t="shared" si="1"/>
        <v>23</v>
      </c>
      <c r="AU35" s="335">
        <v>0</v>
      </c>
      <c r="AV35" s="335">
        <f t="shared" si="2"/>
        <v>2</v>
      </c>
      <c r="AX35" s="350">
        <f t="shared" si="3"/>
        <v>23</v>
      </c>
      <c r="AY35" s="350">
        <f t="shared" si="4"/>
        <v>4</v>
      </c>
    </row>
    <row r="36" spans="1:51" ht="12" customHeight="1" x14ac:dyDescent="0.25">
      <c r="A36" s="25"/>
      <c r="B36" s="2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9"/>
      <c r="U36" s="9"/>
      <c r="V36" s="9"/>
      <c r="W36" s="9"/>
      <c r="X36" s="9"/>
      <c r="Y36" s="236"/>
      <c r="AL36" s="236"/>
      <c r="AM36" s="426"/>
      <c r="AN36" s="346"/>
      <c r="AO36" s="236"/>
      <c r="AT36" s="330">
        <f t="shared" si="1"/>
        <v>24</v>
      </c>
      <c r="AU36" s="335">
        <v>1</v>
      </c>
      <c r="AV36" s="335">
        <f t="shared" si="2"/>
        <v>3</v>
      </c>
      <c r="AX36" s="350">
        <f t="shared" si="3"/>
        <v>24</v>
      </c>
      <c r="AY36" s="350">
        <f t="shared" si="4"/>
        <v>5</v>
      </c>
    </row>
    <row r="37" spans="1:51" ht="12" customHeight="1" x14ac:dyDescent="0.25">
      <c r="A37" s="25"/>
      <c r="B37" s="107">
        <v>15.4</v>
      </c>
      <c r="C37" s="110" t="s">
        <v>0</v>
      </c>
      <c r="D37" s="72" t="s">
        <v>29</v>
      </c>
      <c r="E37" s="110" t="s">
        <v>45</v>
      </c>
      <c r="F37" s="19" t="s">
        <v>92</v>
      </c>
      <c r="G37" s="23" t="s">
        <v>178</v>
      </c>
      <c r="H37" s="23" t="s">
        <v>314</v>
      </c>
      <c r="I37" s="23" t="s">
        <v>93</v>
      </c>
      <c r="J37" s="23" t="s">
        <v>616</v>
      </c>
      <c r="K37" s="23" t="s">
        <v>34</v>
      </c>
      <c r="L37" s="23" t="s">
        <v>337</v>
      </c>
      <c r="M37" s="23" t="s">
        <v>503</v>
      </c>
      <c r="N37" s="238"/>
      <c r="O37" s="238"/>
      <c r="P37" s="238"/>
      <c r="Q37" s="238"/>
      <c r="R37" s="238"/>
      <c r="S37" s="238"/>
      <c r="T37" s="9"/>
      <c r="U37" s="289"/>
      <c r="V37" s="9"/>
      <c r="W37" s="9"/>
      <c r="X37" s="9"/>
      <c r="Y37" s="236"/>
      <c r="AL37" s="236"/>
      <c r="AM37" s="426"/>
      <c r="AN37" s="346"/>
      <c r="AO37" s="236"/>
      <c r="AT37" s="330">
        <f t="shared" si="1"/>
        <v>25</v>
      </c>
      <c r="AU37" s="335">
        <v>0</v>
      </c>
      <c r="AV37" s="335">
        <f t="shared" si="2"/>
        <v>3</v>
      </c>
      <c r="AX37" s="350">
        <f t="shared" si="3"/>
        <v>25</v>
      </c>
      <c r="AY37" s="350">
        <f t="shared" si="4"/>
        <v>5</v>
      </c>
    </row>
    <row r="38" spans="1:51" ht="12" customHeight="1" x14ac:dyDescent="0.25">
      <c r="A38" s="25"/>
      <c r="B38" s="107" t="s">
        <v>763</v>
      </c>
      <c r="C38" s="143">
        <v>1</v>
      </c>
      <c r="D38" s="71" t="s">
        <v>606</v>
      </c>
      <c r="E38" s="201">
        <v>3054</v>
      </c>
      <c r="F38" s="199">
        <v>9.5</v>
      </c>
      <c r="G38" s="148">
        <f>F38*100/12</f>
        <v>79.166666666666671</v>
      </c>
      <c r="H38" s="224" t="s">
        <v>618</v>
      </c>
      <c r="I38" s="21">
        <v>47.5</v>
      </c>
      <c r="J38" s="154"/>
      <c r="K38" s="31" t="s">
        <v>109</v>
      </c>
      <c r="L38" s="31" t="s">
        <v>166</v>
      </c>
      <c r="M38" s="31" t="s">
        <v>621</v>
      </c>
      <c r="N38" s="238"/>
      <c r="O38" s="238"/>
      <c r="P38" s="238"/>
      <c r="Q38" s="238"/>
      <c r="R38" s="238"/>
      <c r="S38" s="238"/>
      <c r="T38" s="9"/>
      <c r="U38" s="289"/>
      <c r="V38" s="9"/>
      <c r="W38" s="9"/>
      <c r="X38" s="9"/>
      <c r="Y38" s="236"/>
      <c r="AL38" s="236"/>
      <c r="AO38" s="236"/>
      <c r="AT38" s="330">
        <f t="shared" si="1"/>
        <v>26</v>
      </c>
      <c r="AU38" s="335">
        <v>1</v>
      </c>
      <c r="AV38" s="335">
        <f t="shared" si="2"/>
        <v>4</v>
      </c>
      <c r="AX38" s="350">
        <f t="shared" si="3"/>
        <v>26</v>
      </c>
      <c r="AY38" s="350">
        <f t="shared" si="4"/>
        <v>6</v>
      </c>
    </row>
    <row r="39" spans="1:51" ht="12" customHeight="1" x14ac:dyDescent="0.25">
      <c r="A39" s="25"/>
      <c r="B39" s="28"/>
      <c r="C39" s="64">
        <v>2</v>
      </c>
      <c r="D39" s="238" t="s">
        <v>532</v>
      </c>
      <c r="E39" s="238">
        <v>3244</v>
      </c>
      <c r="F39" s="199">
        <v>6</v>
      </c>
      <c r="G39" s="148">
        <f>F39*100/12</f>
        <v>50</v>
      </c>
      <c r="H39" s="31" t="s">
        <v>619</v>
      </c>
      <c r="I39" s="21">
        <v>25.5</v>
      </c>
      <c r="J39" s="31" t="s">
        <v>111</v>
      </c>
      <c r="K39" s="154"/>
      <c r="L39" s="224" t="s">
        <v>181</v>
      </c>
      <c r="M39" s="224" t="s">
        <v>166</v>
      </c>
      <c r="N39" s="238"/>
      <c r="O39" s="238"/>
      <c r="P39" s="238"/>
      <c r="Q39" s="238"/>
      <c r="R39" s="238"/>
      <c r="S39" s="238"/>
      <c r="T39" s="9"/>
      <c r="U39" s="9"/>
      <c r="V39" s="9"/>
      <c r="W39" s="9"/>
      <c r="X39" s="9"/>
      <c r="Y39" s="236"/>
      <c r="AL39" s="236"/>
      <c r="AM39" s="426"/>
      <c r="AN39" s="346"/>
      <c r="AO39" s="236"/>
      <c r="AT39" s="330">
        <f t="shared" si="1"/>
        <v>27</v>
      </c>
      <c r="AU39" s="335">
        <v>0</v>
      </c>
      <c r="AV39" s="335">
        <f t="shared" si="2"/>
        <v>4</v>
      </c>
      <c r="AX39" s="350">
        <f t="shared" si="3"/>
        <v>27</v>
      </c>
      <c r="AY39" s="350">
        <f t="shared" si="4"/>
        <v>6</v>
      </c>
    </row>
    <row r="40" spans="1:51" ht="12" customHeight="1" x14ac:dyDescent="0.25">
      <c r="A40" s="25"/>
      <c r="B40" s="28"/>
      <c r="C40" s="143">
        <v>3</v>
      </c>
      <c r="D40" s="238" t="s">
        <v>604</v>
      </c>
      <c r="E40" s="201">
        <v>3111</v>
      </c>
      <c r="F40" s="199">
        <v>4.5</v>
      </c>
      <c r="G40" s="238">
        <f>F40*100/12</f>
        <v>37.5</v>
      </c>
      <c r="H40" s="31" t="s">
        <v>620</v>
      </c>
      <c r="I40" s="21">
        <v>25.5</v>
      </c>
      <c r="J40" s="201" t="s">
        <v>167</v>
      </c>
      <c r="K40" s="248" t="s">
        <v>183</v>
      </c>
      <c r="L40" s="154"/>
      <c r="M40" s="201" t="s">
        <v>98</v>
      </c>
      <c r="N40" s="238"/>
      <c r="O40" s="238"/>
      <c r="P40" s="238"/>
      <c r="Q40" s="238"/>
      <c r="R40" s="238"/>
      <c r="S40" s="238"/>
      <c r="T40" s="9"/>
      <c r="U40" s="9"/>
      <c r="V40" s="9"/>
      <c r="W40" s="9"/>
      <c r="X40" s="9"/>
      <c r="Y40" s="236"/>
      <c r="AL40" s="236"/>
      <c r="AM40" s="426"/>
      <c r="AN40" s="346"/>
      <c r="AO40" s="236"/>
      <c r="AT40" s="330">
        <f t="shared" si="1"/>
        <v>28</v>
      </c>
      <c r="AU40" s="335">
        <v>0</v>
      </c>
      <c r="AV40" s="335">
        <f t="shared" si="2"/>
        <v>4</v>
      </c>
      <c r="AX40" s="350">
        <f t="shared" si="3"/>
        <v>28</v>
      </c>
      <c r="AY40" s="350">
        <f t="shared" si="4"/>
        <v>6</v>
      </c>
    </row>
    <row r="41" spans="1:51" ht="12" customHeight="1" x14ac:dyDescent="0.25">
      <c r="A41" s="25"/>
      <c r="B41" s="28"/>
      <c r="C41" s="65">
        <v>4</v>
      </c>
      <c r="D41" s="239" t="s">
        <v>533</v>
      </c>
      <c r="E41" s="237">
        <v>3045</v>
      </c>
      <c r="F41" s="196">
        <v>4</v>
      </c>
      <c r="G41" s="239">
        <f>F41*100/12</f>
        <v>33.333333333333336</v>
      </c>
      <c r="H41" s="24" t="s">
        <v>502</v>
      </c>
      <c r="I41" s="12">
        <v>27</v>
      </c>
      <c r="J41" s="247" t="s">
        <v>622</v>
      </c>
      <c r="K41" s="247" t="s">
        <v>167</v>
      </c>
      <c r="L41" s="247" t="s">
        <v>102</v>
      </c>
      <c r="M41" s="153"/>
      <c r="N41" s="238"/>
      <c r="O41" s="238"/>
      <c r="P41" s="238"/>
      <c r="Q41" s="238"/>
      <c r="R41" s="238"/>
      <c r="S41" s="238"/>
      <c r="T41" s="9"/>
      <c r="U41" s="9"/>
      <c r="V41" s="9"/>
      <c r="W41" s="9"/>
      <c r="X41" s="9"/>
      <c r="Y41" s="236"/>
      <c r="AL41" s="236"/>
      <c r="AO41" s="236"/>
      <c r="AT41" s="330">
        <f t="shared" si="1"/>
        <v>29</v>
      </c>
      <c r="AU41" s="335">
        <v>0</v>
      </c>
      <c r="AV41" s="335">
        <f t="shared" si="2"/>
        <v>4</v>
      </c>
      <c r="AX41" s="350">
        <f t="shared" si="3"/>
        <v>29</v>
      </c>
      <c r="AY41" s="350">
        <f t="shared" si="4"/>
        <v>6</v>
      </c>
    </row>
    <row r="42" spans="1:51" ht="12" customHeight="1" x14ac:dyDescent="0.25">
      <c r="A42" s="25"/>
      <c r="B42" s="2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9"/>
      <c r="U42" s="9"/>
      <c r="V42" s="9"/>
      <c r="W42" s="9"/>
      <c r="X42" s="9"/>
      <c r="Y42" s="236"/>
      <c r="AL42" s="236"/>
      <c r="AO42" s="236"/>
      <c r="AT42" s="330">
        <f t="shared" si="1"/>
        <v>30</v>
      </c>
      <c r="AU42" s="335">
        <v>0</v>
      </c>
      <c r="AV42" s="335">
        <f t="shared" si="2"/>
        <v>4</v>
      </c>
      <c r="AX42" s="350">
        <f t="shared" si="3"/>
        <v>30</v>
      </c>
      <c r="AY42" s="350">
        <f t="shared" si="4"/>
        <v>6</v>
      </c>
    </row>
    <row r="43" spans="1:51" ht="12" customHeight="1" x14ac:dyDescent="0.25">
      <c r="A43" s="25"/>
      <c r="B43" s="2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9"/>
      <c r="U43" s="9"/>
      <c r="V43" s="9"/>
      <c r="W43" s="9"/>
      <c r="X43" s="9"/>
      <c r="Y43" s="236"/>
      <c r="AL43" s="236"/>
      <c r="AO43" s="236"/>
      <c r="AT43" s="330">
        <f t="shared" si="1"/>
        <v>31</v>
      </c>
      <c r="AU43" s="335">
        <v>0</v>
      </c>
      <c r="AV43" s="335">
        <f t="shared" si="2"/>
        <v>4</v>
      </c>
      <c r="AX43" s="350">
        <f t="shared" si="3"/>
        <v>31</v>
      </c>
      <c r="AY43" s="350">
        <f t="shared" si="4"/>
        <v>6</v>
      </c>
    </row>
    <row r="44" spans="1:51" ht="12" customHeight="1" x14ac:dyDescent="0.25">
      <c r="A44" s="25"/>
      <c r="B44" s="2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9"/>
      <c r="U44" s="9"/>
      <c r="V44" s="9"/>
      <c r="W44" s="9"/>
      <c r="X44" s="9"/>
      <c r="Y44" s="236"/>
      <c r="AL44" s="236"/>
      <c r="AO44" s="236"/>
      <c r="AT44" s="330">
        <f t="shared" si="1"/>
        <v>32</v>
      </c>
      <c r="AU44" s="335">
        <v>0</v>
      </c>
      <c r="AV44" s="335">
        <f t="shared" si="2"/>
        <v>4</v>
      </c>
      <c r="AX44" s="350">
        <f t="shared" si="3"/>
        <v>32</v>
      </c>
      <c r="AY44" s="350">
        <f t="shared" si="4"/>
        <v>6</v>
      </c>
    </row>
    <row r="45" spans="1:51" ht="12" customHeight="1" x14ac:dyDescent="0.25">
      <c r="A45" s="25"/>
      <c r="B45" s="2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9"/>
      <c r="U45" s="9"/>
      <c r="V45" s="9"/>
      <c r="W45" s="9"/>
      <c r="X45" s="9"/>
      <c r="Y45" s="236"/>
      <c r="AL45" s="236"/>
      <c r="AO45" s="236"/>
      <c r="AT45" s="330">
        <f t="shared" si="1"/>
        <v>33</v>
      </c>
      <c r="AU45" s="335">
        <v>0</v>
      </c>
      <c r="AV45" s="335">
        <f t="shared" si="2"/>
        <v>4</v>
      </c>
      <c r="AX45" s="350">
        <f t="shared" si="3"/>
        <v>33</v>
      </c>
      <c r="AY45" s="350">
        <f t="shared" si="4"/>
        <v>6</v>
      </c>
    </row>
    <row r="46" spans="1:51" ht="12" customHeight="1" x14ac:dyDescent="0.25">
      <c r="A46" s="25"/>
      <c r="B46" s="2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9"/>
      <c r="U46" s="9"/>
      <c r="V46" s="9"/>
      <c r="W46" s="9"/>
      <c r="X46" s="9"/>
      <c r="Y46" s="236"/>
      <c r="AL46" s="236"/>
      <c r="AO46" s="236"/>
      <c r="AT46" s="330">
        <f t="shared" si="1"/>
        <v>34</v>
      </c>
      <c r="AU46" s="335">
        <v>0</v>
      </c>
      <c r="AV46" s="335">
        <f t="shared" si="2"/>
        <v>4</v>
      </c>
      <c r="AX46" s="350">
        <f t="shared" si="3"/>
        <v>34</v>
      </c>
      <c r="AY46" s="350">
        <f t="shared" si="4"/>
        <v>6</v>
      </c>
    </row>
    <row r="47" spans="1:51" ht="12" customHeight="1" x14ac:dyDescent="0.25">
      <c r="A47" s="25"/>
      <c r="B47" s="159"/>
      <c r="C47" s="128"/>
      <c r="D47" s="160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AL47" s="130"/>
      <c r="AO47" s="130"/>
      <c r="AT47" s="330">
        <f t="shared" si="1"/>
        <v>35</v>
      </c>
      <c r="AU47" s="335">
        <v>-1</v>
      </c>
      <c r="AV47" s="335">
        <f t="shared" si="2"/>
        <v>3</v>
      </c>
      <c r="AX47" s="350">
        <f t="shared" si="3"/>
        <v>35</v>
      </c>
      <c r="AY47" s="350">
        <f t="shared" si="4"/>
        <v>7</v>
      </c>
    </row>
    <row r="48" spans="1:51" ht="12" customHeight="1" x14ac:dyDescent="0.25">
      <c r="A48" s="25"/>
      <c r="B48" s="107">
        <v>15.3</v>
      </c>
      <c r="C48" s="110" t="s">
        <v>0</v>
      </c>
      <c r="D48" s="72" t="s">
        <v>29</v>
      </c>
      <c r="E48" s="110" t="s">
        <v>45</v>
      </c>
      <c r="F48" s="19" t="s">
        <v>92</v>
      </c>
      <c r="G48" s="23" t="s">
        <v>178</v>
      </c>
      <c r="H48" s="23" t="s">
        <v>314</v>
      </c>
      <c r="I48" s="157" t="s">
        <v>93</v>
      </c>
      <c r="J48" s="23" t="s">
        <v>706</v>
      </c>
      <c r="K48" s="23" t="s">
        <v>616</v>
      </c>
      <c r="L48" s="23" t="s">
        <v>33</v>
      </c>
      <c r="M48" s="23" t="s">
        <v>30</v>
      </c>
      <c r="N48" s="23" t="s">
        <v>31</v>
      </c>
      <c r="O48" s="23" t="s">
        <v>40</v>
      </c>
      <c r="P48" s="23" t="s">
        <v>106</v>
      </c>
      <c r="Q48" s="23" t="s">
        <v>34</v>
      </c>
      <c r="R48" s="9"/>
      <c r="AL48" s="130"/>
      <c r="AO48" s="130"/>
      <c r="AT48" s="330">
        <f t="shared" si="1"/>
        <v>36</v>
      </c>
      <c r="AU48" s="335">
        <v>1</v>
      </c>
      <c r="AV48" s="335">
        <f t="shared" si="2"/>
        <v>4</v>
      </c>
      <c r="AX48" s="350">
        <f t="shared" si="3"/>
        <v>36</v>
      </c>
      <c r="AY48" s="350">
        <f t="shared" si="4"/>
        <v>8</v>
      </c>
    </row>
    <row r="49" spans="1:51" ht="12" customHeight="1" x14ac:dyDescent="0.25">
      <c r="A49" s="25"/>
      <c r="B49" s="28"/>
      <c r="C49" s="134">
        <v>1</v>
      </c>
      <c r="D49" s="71" t="s">
        <v>690</v>
      </c>
      <c r="E49" s="134">
        <v>3290</v>
      </c>
      <c r="F49" s="132">
        <v>18</v>
      </c>
      <c r="G49" s="148">
        <f>F49*100/28</f>
        <v>64.285714285714292</v>
      </c>
      <c r="H49" s="113" t="s">
        <v>696</v>
      </c>
      <c r="I49" s="156">
        <v>239.75</v>
      </c>
      <c r="J49" s="154"/>
      <c r="K49" s="31" t="s">
        <v>94</v>
      </c>
      <c r="L49" s="31" t="s">
        <v>99</v>
      </c>
      <c r="M49" s="31" t="s">
        <v>109</v>
      </c>
      <c r="N49" s="224" t="s">
        <v>101</v>
      </c>
      <c r="O49" s="31" t="s">
        <v>108</v>
      </c>
      <c r="P49" s="31" t="s">
        <v>703</v>
      </c>
      <c r="Q49" s="224" t="s">
        <v>181</v>
      </c>
      <c r="R49" s="9"/>
      <c r="S49" s="325"/>
      <c r="T49" s="378"/>
      <c r="AL49" s="130"/>
      <c r="AO49" s="130"/>
      <c r="AT49" s="330">
        <f t="shared" si="1"/>
        <v>37</v>
      </c>
      <c r="AU49" s="335">
        <v>0</v>
      </c>
      <c r="AV49" s="335">
        <f t="shared" si="2"/>
        <v>4</v>
      </c>
      <c r="AX49" s="350">
        <f t="shared" si="3"/>
        <v>37</v>
      </c>
      <c r="AY49" s="350">
        <f t="shared" si="4"/>
        <v>8</v>
      </c>
    </row>
    <row r="50" spans="1:51" ht="12" customHeight="1" x14ac:dyDescent="0.25">
      <c r="A50" s="25"/>
      <c r="B50" s="28"/>
      <c r="C50" s="130">
        <v>2</v>
      </c>
      <c r="D50" s="67" t="s">
        <v>691</v>
      </c>
      <c r="E50" s="130">
        <v>3233</v>
      </c>
      <c r="F50" s="127">
        <v>16.5</v>
      </c>
      <c r="G50" s="147">
        <f t="shared" ref="G50:G56" si="6">F50*100/28</f>
        <v>58.928571428571431</v>
      </c>
      <c r="H50" s="108" t="s">
        <v>697</v>
      </c>
      <c r="I50" s="155">
        <v>219.25</v>
      </c>
      <c r="J50" s="260" t="s">
        <v>94</v>
      </c>
      <c r="K50" s="152"/>
      <c r="L50" s="260" t="s">
        <v>101</v>
      </c>
      <c r="M50" s="260" t="s">
        <v>704</v>
      </c>
      <c r="N50" s="260" t="s">
        <v>181</v>
      </c>
      <c r="O50" s="260" t="s">
        <v>98</v>
      </c>
      <c r="P50" s="260" t="s">
        <v>705</v>
      </c>
      <c r="Q50" s="260" t="s">
        <v>98</v>
      </c>
      <c r="R50" s="9"/>
      <c r="S50" s="325"/>
      <c r="T50" s="378"/>
      <c r="AL50" s="130"/>
      <c r="AO50" s="130"/>
      <c r="AT50" s="330">
        <f t="shared" si="1"/>
        <v>38</v>
      </c>
      <c r="AU50" s="335">
        <v>1</v>
      </c>
      <c r="AV50" s="335">
        <f t="shared" si="2"/>
        <v>5</v>
      </c>
      <c r="AX50" s="350">
        <f t="shared" si="3"/>
        <v>38</v>
      </c>
      <c r="AY50" s="350">
        <f t="shared" si="4"/>
        <v>9</v>
      </c>
    </row>
    <row r="51" spans="1:51" ht="12" customHeight="1" x14ac:dyDescent="0.25">
      <c r="A51" s="25"/>
      <c r="B51" s="28"/>
      <c r="C51" s="130">
        <v>3</v>
      </c>
      <c r="D51" s="67" t="s">
        <v>692</v>
      </c>
      <c r="E51" s="130">
        <v>3302</v>
      </c>
      <c r="F51" s="127">
        <v>15.5</v>
      </c>
      <c r="G51" s="147">
        <f t="shared" si="6"/>
        <v>55.357142857142854</v>
      </c>
      <c r="H51" s="108" t="s">
        <v>698</v>
      </c>
      <c r="I51" s="155">
        <v>209.75</v>
      </c>
      <c r="J51" s="260" t="s">
        <v>100</v>
      </c>
      <c r="K51" s="260" t="s">
        <v>96</v>
      </c>
      <c r="L51" s="152"/>
      <c r="M51" s="260" t="s">
        <v>622</v>
      </c>
      <c r="N51" s="260" t="s">
        <v>621</v>
      </c>
      <c r="O51" s="260" t="s">
        <v>99</v>
      </c>
      <c r="P51" s="260" t="s">
        <v>95</v>
      </c>
      <c r="Q51" s="260" t="s">
        <v>99</v>
      </c>
      <c r="R51" s="9"/>
      <c r="S51" s="325"/>
      <c r="T51" s="378"/>
      <c r="AL51" s="130"/>
      <c r="AO51" s="130"/>
      <c r="AT51" s="330">
        <f t="shared" si="1"/>
        <v>39</v>
      </c>
      <c r="AU51" s="335">
        <v>-1</v>
      </c>
      <c r="AV51" s="335">
        <f t="shared" si="2"/>
        <v>4</v>
      </c>
      <c r="AX51" s="350">
        <f t="shared" si="3"/>
        <v>39</v>
      </c>
      <c r="AY51" s="350">
        <f t="shared" si="4"/>
        <v>10</v>
      </c>
    </row>
    <row r="52" spans="1:51" ht="12" customHeight="1" x14ac:dyDescent="0.25">
      <c r="A52" s="25"/>
      <c r="B52" s="28"/>
      <c r="C52" s="130">
        <v>4</v>
      </c>
      <c r="D52" s="67" t="s">
        <v>346</v>
      </c>
      <c r="E52" s="130">
        <v>3210</v>
      </c>
      <c r="F52" s="127">
        <v>13.5</v>
      </c>
      <c r="G52" s="147">
        <f t="shared" si="6"/>
        <v>48.214285714285715</v>
      </c>
      <c r="H52" s="108" t="s">
        <v>699</v>
      </c>
      <c r="I52" s="155">
        <v>182</v>
      </c>
      <c r="J52" s="22" t="s">
        <v>111</v>
      </c>
      <c r="K52" s="22" t="s">
        <v>707</v>
      </c>
      <c r="L52" s="22" t="s">
        <v>621</v>
      </c>
      <c r="M52" s="152"/>
      <c r="N52" s="260" t="s">
        <v>101</v>
      </c>
      <c r="O52" s="260" t="s">
        <v>177</v>
      </c>
      <c r="P52" s="260" t="s">
        <v>708</v>
      </c>
      <c r="Q52" s="260" t="s">
        <v>709</v>
      </c>
      <c r="R52" s="9"/>
      <c r="S52" s="325"/>
      <c r="T52" s="378"/>
      <c r="AL52" s="130"/>
      <c r="AO52" s="130"/>
      <c r="AT52" s="330">
        <f t="shared" si="1"/>
        <v>40</v>
      </c>
      <c r="AU52" s="335">
        <v>1</v>
      </c>
      <c r="AV52" s="335">
        <f t="shared" si="2"/>
        <v>5</v>
      </c>
      <c r="AX52" s="350">
        <f t="shared" si="3"/>
        <v>40</v>
      </c>
      <c r="AY52" s="350">
        <f t="shared" si="4"/>
        <v>11</v>
      </c>
    </row>
    <row r="53" spans="1:51" ht="12" customHeight="1" x14ac:dyDescent="0.25">
      <c r="A53" s="25"/>
      <c r="B53" s="28"/>
      <c r="C53" s="130">
        <v>5</v>
      </c>
      <c r="D53" s="67" t="s">
        <v>693</v>
      </c>
      <c r="E53" s="130">
        <v>3240</v>
      </c>
      <c r="F53" s="127">
        <v>13</v>
      </c>
      <c r="G53" s="147">
        <f t="shared" si="6"/>
        <v>46.428571428571431</v>
      </c>
      <c r="H53" s="108" t="s">
        <v>700</v>
      </c>
      <c r="I53" s="155">
        <v>184</v>
      </c>
      <c r="J53" s="260" t="s">
        <v>96</v>
      </c>
      <c r="K53" s="260" t="s">
        <v>183</v>
      </c>
      <c r="L53" s="260" t="s">
        <v>622</v>
      </c>
      <c r="M53" s="260" t="s">
        <v>96</v>
      </c>
      <c r="N53" s="152"/>
      <c r="O53" s="260" t="s">
        <v>94</v>
      </c>
      <c r="P53" s="260" t="s">
        <v>169</v>
      </c>
      <c r="Q53" s="260" t="s">
        <v>704</v>
      </c>
      <c r="R53" s="9"/>
      <c r="S53" s="325"/>
      <c r="T53" s="378"/>
      <c r="AL53" s="130"/>
      <c r="AO53" s="130"/>
      <c r="AT53" s="330">
        <f t="shared" si="1"/>
        <v>41</v>
      </c>
      <c r="AU53" s="335">
        <v>0</v>
      </c>
      <c r="AV53" s="335">
        <f t="shared" si="2"/>
        <v>5</v>
      </c>
      <c r="AX53" s="350">
        <f t="shared" si="3"/>
        <v>41</v>
      </c>
      <c r="AY53" s="350">
        <f t="shared" si="4"/>
        <v>11</v>
      </c>
    </row>
    <row r="54" spans="1:51" ht="12" customHeight="1" x14ac:dyDescent="0.25">
      <c r="A54" s="25"/>
      <c r="B54" s="28"/>
      <c r="C54" s="130">
        <v>6</v>
      </c>
      <c r="D54" s="67" t="s">
        <v>694</v>
      </c>
      <c r="E54" s="130">
        <v>3300</v>
      </c>
      <c r="F54" s="127">
        <v>12.5</v>
      </c>
      <c r="G54" s="147">
        <f t="shared" si="6"/>
        <v>44.642857142857146</v>
      </c>
      <c r="H54" s="64">
        <v>0</v>
      </c>
      <c r="I54" s="155">
        <v>171</v>
      </c>
      <c r="J54" s="260" t="s">
        <v>110</v>
      </c>
      <c r="K54" s="260" t="s">
        <v>102</v>
      </c>
      <c r="L54" s="260" t="s">
        <v>100</v>
      </c>
      <c r="M54" s="260" t="s">
        <v>176</v>
      </c>
      <c r="N54" s="22" t="s">
        <v>94</v>
      </c>
      <c r="O54" s="152"/>
      <c r="P54" s="260" t="s">
        <v>95</v>
      </c>
      <c r="Q54" s="260" t="s">
        <v>343</v>
      </c>
      <c r="R54" s="9"/>
      <c r="S54" s="325"/>
      <c r="T54" s="378"/>
      <c r="AL54" s="130"/>
      <c r="AO54" s="130"/>
      <c r="AT54" s="330">
        <f t="shared" si="1"/>
        <v>42</v>
      </c>
      <c r="AU54" s="335">
        <v>0</v>
      </c>
      <c r="AV54" s="335">
        <f t="shared" si="2"/>
        <v>5</v>
      </c>
      <c r="AX54" s="350">
        <f t="shared" si="3"/>
        <v>42</v>
      </c>
      <c r="AY54" s="350">
        <f t="shared" si="4"/>
        <v>11</v>
      </c>
    </row>
    <row r="55" spans="1:51" ht="12" customHeight="1" x14ac:dyDescent="0.25">
      <c r="A55" s="25"/>
      <c r="B55" s="28"/>
      <c r="C55" s="130">
        <v>7</v>
      </c>
      <c r="D55" s="67" t="s">
        <v>695</v>
      </c>
      <c r="E55" s="130">
        <v>3285</v>
      </c>
      <c r="F55" s="127">
        <v>12</v>
      </c>
      <c r="G55" s="147">
        <f t="shared" si="6"/>
        <v>42.857142857142854</v>
      </c>
      <c r="H55" s="108" t="s">
        <v>701</v>
      </c>
      <c r="I55" s="155">
        <v>165.5</v>
      </c>
      <c r="J55" s="260" t="s">
        <v>710</v>
      </c>
      <c r="K55" s="260" t="s">
        <v>711</v>
      </c>
      <c r="L55" s="260" t="s">
        <v>97</v>
      </c>
      <c r="M55" s="260" t="s">
        <v>712</v>
      </c>
      <c r="N55" s="260" t="s">
        <v>170</v>
      </c>
      <c r="O55" s="260" t="s">
        <v>97</v>
      </c>
      <c r="P55" s="152"/>
      <c r="Q55" s="260" t="s">
        <v>108</v>
      </c>
      <c r="R55" s="9"/>
      <c r="S55" s="325"/>
      <c r="T55" s="378"/>
      <c r="AL55" s="130"/>
      <c r="AO55" s="130"/>
      <c r="AT55" s="330">
        <f t="shared" si="1"/>
        <v>43</v>
      </c>
      <c r="AU55" s="335">
        <v>-1</v>
      </c>
      <c r="AV55" s="335">
        <f t="shared" si="2"/>
        <v>4</v>
      </c>
      <c r="AX55" s="350">
        <f t="shared" si="3"/>
        <v>43</v>
      </c>
      <c r="AY55" s="350">
        <f t="shared" si="4"/>
        <v>12</v>
      </c>
    </row>
    <row r="56" spans="1:51" ht="12" customHeight="1" x14ac:dyDescent="0.25">
      <c r="A56" s="25"/>
      <c r="B56" s="28"/>
      <c r="C56" s="131">
        <v>8</v>
      </c>
      <c r="D56" s="73" t="s">
        <v>532</v>
      </c>
      <c r="E56" s="131">
        <v>3232</v>
      </c>
      <c r="F56" s="138">
        <v>11</v>
      </c>
      <c r="G56" s="149">
        <f t="shared" si="6"/>
        <v>39.285714285714285</v>
      </c>
      <c r="H56" s="259" t="s">
        <v>702</v>
      </c>
      <c r="I56" s="158">
        <v>155.75</v>
      </c>
      <c r="J56" s="261" t="s">
        <v>183</v>
      </c>
      <c r="K56" s="261" t="s">
        <v>102</v>
      </c>
      <c r="L56" s="261" t="s">
        <v>100</v>
      </c>
      <c r="M56" s="261" t="s">
        <v>713</v>
      </c>
      <c r="N56" s="24" t="s">
        <v>707</v>
      </c>
      <c r="O56" s="261" t="s">
        <v>342</v>
      </c>
      <c r="P56" s="261" t="s">
        <v>110</v>
      </c>
      <c r="Q56" s="153"/>
      <c r="R56" s="9"/>
      <c r="S56" s="325"/>
      <c r="T56" s="378"/>
      <c r="AL56" s="130"/>
      <c r="AO56" s="130"/>
      <c r="AT56" s="330">
        <f t="shared" si="1"/>
        <v>44</v>
      </c>
      <c r="AU56" s="335">
        <v>0</v>
      </c>
      <c r="AV56" s="335">
        <f t="shared" si="2"/>
        <v>4</v>
      </c>
      <c r="AX56" s="350">
        <f t="shared" si="3"/>
        <v>44</v>
      </c>
      <c r="AY56" s="350">
        <f t="shared" si="4"/>
        <v>12</v>
      </c>
    </row>
    <row r="57" spans="1:51" ht="12" customHeight="1" x14ac:dyDescent="0.25">
      <c r="A57" s="25"/>
      <c r="B57" s="28"/>
      <c r="C57" s="134"/>
      <c r="D57" s="71"/>
      <c r="E57" s="134"/>
      <c r="F57" s="132"/>
      <c r="G57" s="31"/>
      <c r="H57" s="31"/>
      <c r="I57" s="21"/>
      <c r="J57" s="31"/>
      <c r="K57" s="31"/>
      <c r="L57" s="31"/>
      <c r="M57" s="31"/>
      <c r="N57" s="31"/>
      <c r="O57" s="31"/>
      <c r="P57" s="31"/>
      <c r="Q57" s="31"/>
      <c r="AL57" s="130"/>
      <c r="AO57" s="130"/>
      <c r="AT57" s="330">
        <f t="shared" si="1"/>
        <v>45</v>
      </c>
      <c r="AU57" s="335">
        <v>-1</v>
      </c>
      <c r="AV57" s="335">
        <f t="shared" si="2"/>
        <v>3</v>
      </c>
      <c r="AX57" s="350">
        <f t="shared" si="3"/>
        <v>45</v>
      </c>
      <c r="AY57" s="350">
        <f t="shared" si="4"/>
        <v>13</v>
      </c>
    </row>
    <row r="58" spans="1:51" ht="12" customHeight="1" x14ac:dyDescent="0.25">
      <c r="A58" s="25"/>
      <c r="B58" s="28"/>
      <c r="C58" s="201"/>
      <c r="D58" s="71"/>
      <c r="E58" s="201"/>
      <c r="F58" s="199"/>
      <c r="G58" s="31"/>
      <c r="H58" s="31"/>
      <c r="I58" s="21"/>
      <c r="J58" s="21"/>
      <c r="K58" s="21"/>
      <c r="L58" s="21"/>
      <c r="M58" s="21"/>
      <c r="N58" s="21"/>
      <c r="O58" s="21"/>
      <c r="P58" s="21"/>
      <c r="Q58" s="21"/>
      <c r="T58" s="256"/>
      <c r="U58" s="256"/>
      <c r="V58" s="256"/>
      <c r="W58" s="256"/>
      <c r="X58" s="256"/>
      <c r="Y58" s="256"/>
      <c r="AL58" s="256"/>
      <c r="AO58" s="256"/>
      <c r="AT58" s="330">
        <f t="shared" si="1"/>
        <v>46</v>
      </c>
      <c r="AU58" s="335">
        <v>0</v>
      </c>
      <c r="AV58" s="335">
        <f t="shared" si="2"/>
        <v>3</v>
      </c>
      <c r="AX58" s="350">
        <f t="shared" si="3"/>
        <v>46</v>
      </c>
      <c r="AY58" s="350">
        <f t="shared" si="4"/>
        <v>13</v>
      </c>
    </row>
    <row r="59" spans="1:51" ht="12" customHeight="1" x14ac:dyDescent="0.25">
      <c r="A59" s="25"/>
      <c r="B59" s="28"/>
      <c r="C59" s="201"/>
      <c r="D59" s="71"/>
      <c r="E59" s="201"/>
      <c r="F59" s="199"/>
      <c r="G59" s="31"/>
      <c r="H59" s="31"/>
      <c r="I59" s="21"/>
      <c r="J59" s="21"/>
      <c r="K59" s="21"/>
      <c r="L59" s="21"/>
      <c r="M59" s="21"/>
      <c r="N59" s="21"/>
      <c r="O59" s="21"/>
      <c r="P59" s="21"/>
      <c r="Q59" s="21"/>
      <c r="T59" s="256"/>
      <c r="U59" s="256"/>
      <c r="V59" s="256"/>
      <c r="W59" s="256"/>
      <c r="X59" s="256"/>
      <c r="Y59" s="256"/>
      <c r="AL59" s="256"/>
      <c r="AO59" s="256"/>
      <c r="AT59" s="330">
        <f t="shared" si="1"/>
        <v>47</v>
      </c>
      <c r="AU59" s="335">
        <v>0</v>
      </c>
      <c r="AV59" s="335">
        <f t="shared" si="2"/>
        <v>3</v>
      </c>
      <c r="AX59" s="350">
        <f t="shared" si="3"/>
        <v>47</v>
      </c>
      <c r="AY59" s="350">
        <f t="shared" si="4"/>
        <v>13</v>
      </c>
    </row>
    <row r="60" spans="1:51" ht="12" customHeight="1" x14ac:dyDescent="0.25">
      <c r="A60" s="25"/>
      <c r="B60" s="28"/>
      <c r="C60" s="130"/>
      <c r="D60" s="67"/>
      <c r="AL60" s="130"/>
      <c r="AO60" s="130"/>
      <c r="AT60" s="330">
        <f t="shared" si="1"/>
        <v>48</v>
      </c>
      <c r="AU60" s="335">
        <v>0</v>
      </c>
      <c r="AV60" s="335">
        <f t="shared" si="2"/>
        <v>3</v>
      </c>
      <c r="AX60" s="350">
        <f t="shared" si="3"/>
        <v>48</v>
      </c>
      <c r="AY60" s="350">
        <f t="shared" si="4"/>
        <v>13</v>
      </c>
    </row>
    <row r="61" spans="1:51" ht="12" customHeight="1" x14ac:dyDescent="0.25">
      <c r="A61" s="25"/>
      <c r="B61" s="28"/>
      <c r="C61" s="145"/>
      <c r="D61" s="163"/>
      <c r="E61" s="145"/>
      <c r="F61" s="139"/>
      <c r="G61" s="29"/>
      <c r="H61" s="29"/>
      <c r="I61" s="13"/>
      <c r="J61" s="29"/>
      <c r="K61" s="29"/>
      <c r="L61" s="29"/>
      <c r="M61" s="29"/>
      <c r="N61" s="29"/>
      <c r="O61" s="29"/>
      <c r="P61" s="29"/>
      <c r="Q61" s="29"/>
      <c r="AL61" s="130"/>
      <c r="AO61" s="130"/>
      <c r="AT61" s="330">
        <f t="shared" si="1"/>
        <v>49</v>
      </c>
      <c r="AU61" s="335">
        <v>0</v>
      </c>
      <c r="AV61" s="335">
        <f t="shared" si="2"/>
        <v>3</v>
      </c>
      <c r="AX61" s="350">
        <f t="shared" si="3"/>
        <v>49</v>
      </c>
      <c r="AY61" s="350">
        <f t="shared" si="4"/>
        <v>13</v>
      </c>
    </row>
    <row r="62" spans="1:51" ht="12" customHeight="1" x14ac:dyDescent="0.25">
      <c r="A62" s="25"/>
      <c r="B62" s="162">
        <v>15.2</v>
      </c>
      <c r="C62" s="110" t="s">
        <v>0</v>
      </c>
      <c r="D62" s="72" t="s">
        <v>29</v>
      </c>
      <c r="E62" s="110" t="s">
        <v>45</v>
      </c>
      <c r="F62" s="19" t="s">
        <v>92</v>
      </c>
      <c r="G62" s="23" t="s">
        <v>178</v>
      </c>
      <c r="H62" s="23" t="s">
        <v>314</v>
      </c>
      <c r="I62" s="23" t="s">
        <v>93</v>
      </c>
      <c r="J62" s="23" t="s">
        <v>149</v>
      </c>
      <c r="K62" s="23" t="s">
        <v>616</v>
      </c>
      <c r="L62" s="23" t="s">
        <v>135</v>
      </c>
      <c r="M62" s="23" t="s">
        <v>43</v>
      </c>
      <c r="N62" s="23" t="s">
        <v>143</v>
      </c>
      <c r="O62" s="23" t="s">
        <v>706</v>
      </c>
      <c r="P62" s="23" t="s">
        <v>35</v>
      </c>
      <c r="Q62" s="23" t="s">
        <v>41</v>
      </c>
      <c r="AL62" s="130"/>
      <c r="AO62" s="130"/>
      <c r="AT62" s="330">
        <f t="shared" si="1"/>
        <v>50</v>
      </c>
      <c r="AU62" s="335">
        <v>0</v>
      </c>
      <c r="AV62" s="335">
        <f t="shared" si="2"/>
        <v>3</v>
      </c>
      <c r="AX62" s="350">
        <f t="shared" si="3"/>
        <v>50</v>
      </c>
      <c r="AY62" s="350">
        <f t="shared" si="4"/>
        <v>13</v>
      </c>
    </row>
    <row r="63" spans="1:51" ht="12" customHeight="1" x14ac:dyDescent="0.25">
      <c r="A63" s="25"/>
      <c r="B63" s="28"/>
      <c r="C63" s="144">
        <v>1</v>
      </c>
      <c r="D63" s="71" t="s">
        <v>760</v>
      </c>
      <c r="E63" s="269">
        <v>3449</v>
      </c>
      <c r="F63" s="209">
        <v>19.5</v>
      </c>
      <c r="G63" s="148">
        <f>F63*100/28</f>
        <v>69.642857142857139</v>
      </c>
      <c r="H63" s="113" t="s">
        <v>770</v>
      </c>
      <c r="I63" s="21">
        <v>240.25</v>
      </c>
      <c r="J63" s="154"/>
      <c r="K63" s="224" t="s">
        <v>182</v>
      </c>
      <c r="L63" s="224" t="s">
        <v>96</v>
      </c>
      <c r="M63" s="224" t="s">
        <v>176</v>
      </c>
      <c r="N63" s="31" t="s">
        <v>174</v>
      </c>
      <c r="O63" s="31" t="s">
        <v>764</v>
      </c>
      <c r="P63" s="224" t="s">
        <v>705</v>
      </c>
      <c r="Q63" s="31" t="s">
        <v>764</v>
      </c>
      <c r="S63" s="325"/>
      <c r="T63" s="378"/>
      <c r="AL63" s="130"/>
      <c r="AO63" s="130"/>
      <c r="AT63" s="330">
        <f t="shared" si="1"/>
        <v>51</v>
      </c>
      <c r="AU63" s="335">
        <v>0</v>
      </c>
      <c r="AV63" s="335">
        <f t="shared" si="2"/>
        <v>3</v>
      </c>
      <c r="AX63" s="350">
        <f t="shared" si="3"/>
        <v>51</v>
      </c>
      <c r="AY63" s="350">
        <f t="shared" si="4"/>
        <v>13</v>
      </c>
    </row>
    <row r="64" spans="1:51" ht="12" customHeight="1" x14ac:dyDescent="0.25">
      <c r="A64" s="25"/>
      <c r="B64" s="28"/>
      <c r="C64" s="141">
        <v>2</v>
      </c>
      <c r="D64" s="67" t="s">
        <v>691</v>
      </c>
      <c r="E64" s="269">
        <v>3329</v>
      </c>
      <c r="F64" s="209">
        <v>19</v>
      </c>
      <c r="G64" s="148">
        <f t="shared" ref="G64:G70" si="7">F64*100/28</f>
        <v>67.857142857142861</v>
      </c>
      <c r="H64" s="108" t="s">
        <v>771</v>
      </c>
      <c r="I64" s="10">
        <v>255.75</v>
      </c>
      <c r="J64" s="22" t="s">
        <v>180</v>
      </c>
      <c r="K64" s="152"/>
      <c r="L64" s="22" t="s">
        <v>765</v>
      </c>
      <c r="M64" s="22" t="s">
        <v>98</v>
      </c>
      <c r="N64" s="22" t="s">
        <v>166</v>
      </c>
      <c r="O64" s="22" t="s">
        <v>171</v>
      </c>
      <c r="P64" s="260" t="s">
        <v>95</v>
      </c>
      <c r="Q64" s="22" t="s">
        <v>166</v>
      </c>
      <c r="S64" s="325"/>
      <c r="T64" s="378"/>
      <c r="AL64" s="130"/>
      <c r="AO64" s="130"/>
      <c r="AT64" s="330">
        <f t="shared" si="1"/>
        <v>52</v>
      </c>
      <c r="AU64" s="335">
        <v>0</v>
      </c>
      <c r="AV64" s="335">
        <f t="shared" si="2"/>
        <v>3</v>
      </c>
      <c r="AX64" s="350">
        <f t="shared" si="3"/>
        <v>52</v>
      </c>
      <c r="AY64" s="350">
        <f t="shared" si="4"/>
        <v>13</v>
      </c>
    </row>
    <row r="65" spans="1:51" ht="12" customHeight="1" x14ac:dyDescent="0.25">
      <c r="A65" s="25"/>
      <c r="B65" s="28"/>
      <c r="C65" s="141">
        <v>5</v>
      </c>
      <c r="D65" s="67" t="s">
        <v>762</v>
      </c>
      <c r="E65" s="269">
        <v>3440</v>
      </c>
      <c r="F65" s="209">
        <v>15</v>
      </c>
      <c r="G65" s="148">
        <f t="shared" si="7"/>
        <v>53.571428571428569</v>
      </c>
      <c r="H65" s="108">
        <v>-20</v>
      </c>
      <c r="I65" s="10">
        <v>181.75</v>
      </c>
      <c r="J65" s="260" t="s">
        <v>101</v>
      </c>
      <c r="K65" s="22" t="s">
        <v>766</v>
      </c>
      <c r="L65" s="152"/>
      <c r="M65" s="260" t="s">
        <v>177</v>
      </c>
      <c r="N65" s="260" t="s">
        <v>94</v>
      </c>
      <c r="O65" s="22" t="s">
        <v>166</v>
      </c>
      <c r="P65" s="22" t="s">
        <v>703</v>
      </c>
      <c r="Q65" s="22" t="s">
        <v>109</v>
      </c>
      <c r="S65" s="325"/>
      <c r="T65" s="378"/>
      <c r="AL65" s="130"/>
      <c r="AO65" s="130"/>
      <c r="AT65" s="330">
        <f t="shared" si="1"/>
        <v>53</v>
      </c>
      <c r="AU65" s="335">
        <v>0</v>
      </c>
      <c r="AV65" s="335">
        <f t="shared" si="2"/>
        <v>3</v>
      </c>
      <c r="AX65" s="350">
        <f t="shared" si="3"/>
        <v>53</v>
      </c>
      <c r="AY65" s="350">
        <f t="shared" si="4"/>
        <v>13</v>
      </c>
    </row>
    <row r="66" spans="1:51" ht="12" customHeight="1" x14ac:dyDescent="0.25">
      <c r="A66" s="25"/>
      <c r="B66" s="28"/>
      <c r="C66" s="141">
        <v>3</v>
      </c>
      <c r="D66" s="67" t="s">
        <v>209</v>
      </c>
      <c r="E66" s="269">
        <v>3407</v>
      </c>
      <c r="F66" s="209">
        <v>14</v>
      </c>
      <c r="G66" s="148">
        <f t="shared" si="7"/>
        <v>50</v>
      </c>
      <c r="H66" s="108">
        <v>-16</v>
      </c>
      <c r="I66" s="10">
        <v>187.5</v>
      </c>
      <c r="J66" s="260" t="s">
        <v>177</v>
      </c>
      <c r="K66" s="22" t="s">
        <v>102</v>
      </c>
      <c r="L66" s="260" t="s">
        <v>176</v>
      </c>
      <c r="M66" s="152"/>
      <c r="N66" s="260" t="s">
        <v>94</v>
      </c>
      <c r="O66" s="260" t="s">
        <v>100</v>
      </c>
      <c r="P66" s="260" t="s">
        <v>767</v>
      </c>
      <c r="Q66" s="22" t="s">
        <v>166</v>
      </c>
      <c r="S66" s="325"/>
      <c r="T66" s="378"/>
      <c r="AL66" s="130"/>
      <c r="AO66" s="130"/>
      <c r="AT66" s="330">
        <f t="shared" si="1"/>
        <v>54</v>
      </c>
      <c r="AU66" s="335">
        <v>0</v>
      </c>
      <c r="AV66" s="335">
        <f t="shared" si="2"/>
        <v>3</v>
      </c>
      <c r="AX66" s="350">
        <f t="shared" si="3"/>
        <v>54</v>
      </c>
      <c r="AY66" s="350">
        <f t="shared" si="4"/>
        <v>13</v>
      </c>
    </row>
    <row r="67" spans="1:51" ht="12" customHeight="1" x14ac:dyDescent="0.25">
      <c r="A67" s="25"/>
      <c r="B67" s="28"/>
      <c r="C67" s="141">
        <v>4</v>
      </c>
      <c r="D67" s="67" t="s">
        <v>345</v>
      </c>
      <c r="E67" s="269">
        <v>3342</v>
      </c>
      <c r="F67" s="209">
        <v>14</v>
      </c>
      <c r="G67" s="148">
        <f t="shared" si="7"/>
        <v>50</v>
      </c>
      <c r="H67" s="108" t="s">
        <v>502</v>
      </c>
      <c r="I67" s="10">
        <v>172.5</v>
      </c>
      <c r="J67" s="22" t="s">
        <v>175</v>
      </c>
      <c r="K67" s="22" t="s">
        <v>167</v>
      </c>
      <c r="L67" s="260" t="s">
        <v>94</v>
      </c>
      <c r="M67" s="260" t="s">
        <v>94</v>
      </c>
      <c r="N67" s="152"/>
      <c r="O67" s="22" t="s">
        <v>204</v>
      </c>
      <c r="P67" s="260" t="s">
        <v>708</v>
      </c>
      <c r="Q67" s="22" t="s">
        <v>166</v>
      </c>
      <c r="S67" s="325"/>
      <c r="T67" s="378"/>
      <c r="AL67" s="130"/>
      <c r="AO67" s="130"/>
      <c r="AT67" s="330">
        <f t="shared" si="1"/>
        <v>55</v>
      </c>
      <c r="AU67" s="335">
        <v>0</v>
      </c>
      <c r="AV67" s="335">
        <f t="shared" si="2"/>
        <v>3</v>
      </c>
      <c r="AX67" s="350">
        <f t="shared" si="3"/>
        <v>55</v>
      </c>
      <c r="AY67" s="350">
        <f t="shared" si="4"/>
        <v>13</v>
      </c>
    </row>
    <row r="68" spans="1:51" ht="12" customHeight="1" x14ac:dyDescent="0.25">
      <c r="A68" s="25"/>
      <c r="B68" s="28"/>
      <c r="C68" s="141">
        <v>6</v>
      </c>
      <c r="D68" s="67" t="s">
        <v>761</v>
      </c>
      <c r="E68" s="269">
        <v>3347</v>
      </c>
      <c r="F68" s="209">
        <v>12</v>
      </c>
      <c r="G68" s="148">
        <f t="shared" si="7"/>
        <v>42.857142857142854</v>
      </c>
      <c r="H68" s="64">
        <v>-9</v>
      </c>
      <c r="I68" s="10">
        <v>161.75</v>
      </c>
      <c r="J68" s="260" t="s">
        <v>768</v>
      </c>
      <c r="K68" s="260" t="s">
        <v>172</v>
      </c>
      <c r="L68" s="22" t="s">
        <v>167</v>
      </c>
      <c r="M68" s="22" t="s">
        <v>99</v>
      </c>
      <c r="N68" s="260" t="s">
        <v>208</v>
      </c>
      <c r="O68" s="152"/>
      <c r="P68" s="260" t="s">
        <v>94</v>
      </c>
      <c r="Q68" s="260" t="s">
        <v>95</v>
      </c>
      <c r="S68" s="325"/>
      <c r="T68" s="378"/>
      <c r="AL68" s="130"/>
      <c r="AO68" s="130"/>
      <c r="AT68" s="330">
        <f t="shared" si="1"/>
        <v>56</v>
      </c>
      <c r="AU68" s="335">
        <v>0</v>
      </c>
      <c r="AV68" s="335">
        <f t="shared" si="2"/>
        <v>3</v>
      </c>
      <c r="AX68" s="350">
        <f t="shared" si="3"/>
        <v>56</v>
      </c>
      <c r="AY68" s="350">
        <f t="shared" si="4"/>
        <v>13</v>
      </c>
    </row>
    <row r="69" spans="1:51" ht="12" customHeight="1" x14ac:dyDescent="0.25">
      <c r="A69" s="25"/>
      <c r="B69" s="28"/>
      <c r="C69" s="141">
        <v>7</v>
      </c>
      <c r="D69" s="67" t="s">
        <v>206</v>
      </c>
      <c r="E69" s="269">
        <v>3319</v>
      </c>
      <c r="F69" s="209">
        <v>11.5</v>
      </c>
      <c r="G69" s="148">
        <f t="shared" si="7"/>
        <v>41.071428571428569</v>
      </c>
      <c r="H69" s="64">
        <v>-1</v>
      </c>
      <c r="I69" s="10">
        <v>155.25</v>
      </c>
      <c r="J69" s="22" t="s">
        <v>711</v>
      </c>
      <c r="K69" s="22" t="s">
        <v>97</v>
      </c>
      <c r="L69" s="22" t="s">
        <v>710</v>
      </c>
      <c r="M69" s="260" t="s">
        <v>769</v>
      </c>
      <c r="N69" s="22" t="s">
        <v>712</v>
      </c>
      <c r="O69" s="22" t="s">
        <v>94</v>
      </c>
      <c r="P69" s="152"/>
      <c r="Q69" s="260" t="s">
        <v>94</v>
      </c>
      <c r="S69" s="325"/>
      <c r="T69" s="378"/>
      <c r="AL69" s="130"/>
      <c r="AO69" s="130"/>
      <c r="AT69" s="330">
        <f t="shared" si="1"/>
        <v>57</v>
      </c>
      <c r="AU69" s="335">
        <v>0</v>
      </c>
      <c r="AV69" s="335">
        <f t="shared" si="2"/>
        <v>3</v>
      </c>
      <c r="AX69" s="350">
        <f t="shared" si="3"/>
        <v>57</v>
      </c>
      <c r="AY69" s="350">
        <f t="shared" si="4"/>
        <v>13</v>
      </c>
    </row>
    <row r="70" spans="1:51" ht="12" customHeight="1" x14ac:dyDescent="0.25">
      <c r="A70" s="25"/>
      <c r="B70" s="28"/>
      <c r="C70" s="270">
        <v>8</v>
      </c>
      <c r="D70" s="73" t="s">
        <v>4</v>
      </c>
      <c r="E70" s="270">
        <v>3343</v>
      </c>
      <c r="F70" s="196">
        <v>7</v>
      </c>
      <c r="G70" s="149">
        <f t="shared" si="7"/>
        <v>25</v>
      </c>
      <c r="H70" s="65">
        <v>-57</v>
      </c>
      <c r="I70" s="12">
        <v>97.75</v>
      </c>
      <c r="J70" s="24" t="s">
        <v>768</v>
      </c>
      <c r="K70" s="24" t="s">
        <v>167</v>
      </c>
      <c r="L70" s="24" t="s">
        <v>111</v>
      </c>
      <c r="M70" s="24" t="s">
        <v>167</v>
      </c>
      <c r="N70" s="24" t="s">
        <v>167</v>
      </c>
      <c r="O70" s="261" t="s">
        <v>97</v>
      </c>
      <c r="P70" s="261" t="s">
        <v>94</v>
      </c>
      <c r="Q70" s="153"/>
      <c r="S70" s="325"/>
      <c r="T70" s="378"/>
      <c r="AL70" s="130"/>
      <c r="AO70" s="130"/>
      <c r="AT70" s="330">
        <f t="shared" si="1"/>
        <v>58</v>
      </c>
      <c r="AU70" s="335">
        <v>0</v>
      </c>
      <c r="AV70" s="335">
        <f t="shared" si="2"/>
        <v>3</v>
      </c>
      <c r="AX70" s="350">
        <f t="shared" si="3"/>
        <v>58</v>
      </c>
      <c r="AY70" s="350">
        <f t="shared" si="4"/>
        <v>13</v>
      </c>
    </row>
    <row r="71" spans="1:51" ht="12" customHeight="1" x14ac:dyDescent="0.25">
      <c r="A71" s="25"/>
      <c r="B71" s="28"/>
      <c r="C71" s="144"/>
      <c r="D71" s="30"/>
      <c r="E71" s="144"/>
      <c r="F71" s="140"/>
      <c r="G71" s="31"/>
      <c r="H71" s="31"/>
      <c r="I71" s="21"/>
      <c r="J71" s="31"/>
      <c r="K71" s="31"/>
      <c r="L71" s="31"/>
      <c r="M71" s="31"/>
      <c r="N71" s="31"/>
      <c r="O71" s="31"/>
      <c r="P71" s="31"/>
      <c r="Q71" s="31"/>
      <c r="AL71" s="130"/>
      <c r="AO71" s="130"/>
      <c r="AT71" s="330">
        <f t="shared" si="1"/>
        <v>59</v>
      </c>
      <c r="AU71" s="335">
        <v>0</v>
      </c>
      <c r="AV71" s="335">
        <f t="shared" si="2"/>
        <v>3</v>
      </c>
      <c r="AX71" s="350">
        <f t="shared" si="3"/>
        <v>59</v>
      </c>
      <c r="AY71" s="350">
        <f t="shared" si="4"/>
        <v>13</v>
      </c>
    </row>
    <row r="72" spans="1:51" ht="12" customHeight="1" x14ac:dyDescent="0.25">
      <c r="A72" s="25"/>
      <c r="B72" s="28"/>
      <c r="C72" s="269"/>
      <c r="E72" s="269"/>
      <c r="F72" s="209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269"/>
      <c r="U72" s="269"/>
      <c r="V72" s="269"/>
      <c r="W72" s="269"/>
      <c r="X72" s="269"/>
      <c r="Y72" s="269"/>
      <c r="AL72" s="269"/>
      <c r="AO72" s="269"/>
      <c r="AQ72" s="11"/>
      <c r="AR72" s="269"/>
      <c r="AT72" s="330">
        <f t="shared" si="1"/>
        <v>60</v>
      </c>
      <c r="AU72" s="335">
        <v>0</v>
      </c>
      <c r="AV72" s="335">
        <f t="shared" si="2"/>
        <v>3</v>
      </c>
      <c r="AX72" s="350">
        <f t="shared" si="3"/>
        <v>60</v>
      </c>
      <c r="AY72" s="350">
        <f t="shared" si="4"/>
        <v>13</v>
      </c>
    </row>
    <row r="73" spans="1:51" ht="12" customHeight="1" x14ac:dyDescent="0.25">
      <c r="A73" s="25"/>
      <c r="B73" s="28"/>
      <c r="C73" s="269"/>
      <c r="E73" s="269"/>
      <c r="F73" s="20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269"/>
      <c r="U73" s="269"/>
      <c r="V73" s="269"/>
      <c r="W73" s="269"/>
      <c r="X73" s="269"/>
      <c r="Y73" s="269"/>
      <c r="AL73" s="269"/>
      <c r="AO73" s="269"/>
      <c r="AQ73" s="11"/>
      <c r="AR73" s="269"/>
      <c r="AT73" s="330">
        <f t="shared" si="1"/>
        <v>61</v>
      </c>
      <c r="AU73" s="335">
        <v>1</v>
      </c>
      <c r="AV73" s="335">
        <f t="shared" si="2"/>
        <v>4</v>
      </c>
      <c r="AX73" s="350">
        <f t="shared" si="3"/>
        <v>61</v>
      </c>
      <c r="AY73" s="350">
        <f t="shared" si="4"/>
        <v>14</v>
      </c>
    </row>
    <row r="74" spans="1:51" ht="12" customHeight="1" x14ac:dyDescent="0.25">
      <c r="A74" s="25"/>
      <c r="B74" s="28"/>
      <c r="C74" s="269"/>
      <c r="E74" s="269"/>
      <c r="F74" s="209"/>
      <c r="T74" s="269"/>
      <c r="U74" s="269"/>
      <c r="V74" s="269"/>
      <c r="W74" s="269"/>
      <c r="X74" s="269"/>
      <c r="Y74" s="269"/>
      <c r="AL74" s="269"/>
      <c r="AO74" s="269"/>
      <c r="AQ74" s="11"/>
      <c r="AR74" s="269"/>
      <c r="AT74" s="330">
        <f t="shared" si="1"/>
        <v>62</v>
      </c>
      <c r="AU74" s="335">
        <v>1</v>
      </c>
      <c r="AV74" s="335">
        <f t="shared" si="2"/>
        <v>5</v>
      </c>
      <c r="AX74" s="350">
        <f t="shared" si="3"/>
        <v>62</v>
      </c>
      <c r="AY74" s="350">
        <f t="shared" si="4"/>
        <v>15</v>
      </c>
    </row>
    <row r="75" spans="1:51" s="238" customFormat="1" ht="12" customHeight="1" x14ac:dyDescent="0.25">
      <c r="A75" s="274"/>
      <c r="B75" s="275"/>
      <c r="C75" s="146"/>
      <c r="D75" s="164"/>
      <c r="E75" s="146"/>
      <c r="F75" s="142"/>
      <c r="G75" s="165"/>
      <c r="H75" s="165"/>
      <c r="I75" s="166"/>
      <c r="J75" s="165"/>
      <c r="K75" s="165"/>
      <c r="L75" s="165"/>
      <c r="M75" s="165"/>
      <c r="N75" s="165"/>
      <c r="O75" s="165"/>
      <c r="P75" s="165"/>
      <c r="Q75" s="165"/>
      <c r="R75" s="31"/>
      <c r="S75" s="31"/>
      <c r="T75" s="201"/>
      <c r="U75" s="201"/>
      <c r="V75" s="201"/>
      <c r="W75" s="269"/>
      <c r="X75" s="269"/>
      <c r="Y75" s="269"/>
      <c r="Z75" s="32"/>
      <c r="AA75" s="32"/>
      <c r="AB75" s="10"/>
      <c r="AC75" s="10"/>
      <c r="AD75" s="10"/>
      <c r="AE75" s="10"/>
      <c r="AF75" s="63"/>
      <c r="AG75" s="63"/>
      <c r="AH75" s="10"/>
      <c r="AI75" s="10"/>
      <c r="AJ75" s="10"/>
      <c r="AK75" s="10"/>
      <c r="AL75" s="269"/>
      <c r="AM75" s="11"/>
      <c r="AN75" s="11"/>
      <c r="AO75" s="269"/>
      <c r="AP75" s="208"/>
      <c r="AQ75" s="333"/>
      <c r="AR75" s="106"/>
      <c r="AT75" s="330">
        <f t="shared" si="1"/>
        <v>63</v>
      </c>
      <c r="AU75" s="335">
        <v>0</v>
      </c>
      <c r="AV75" s="335">
        <f t="shared" si="2"/>
        <v>5</v>
      </c>
      <c r="AW75" s="336"/>
      <c r="AX75" s="350">
        <f t="shared" si="3"/>
        <v>63</v>
      </c>
      <c r="AY75" s="350">
        <f t="shared" si="4"/>
        <v>15</v>
      </c>
    </row>
    <row r="76" spans="1:51" ht="12" customHeight="1" x14ac:dyDescent="0.25">
      <c r="A76" s="25"/>
      <c r="B76" s="107">
        <v>15.1</v>
      </c>
      <c r="C76" s="110" t="s">
        <v>0</v>
      </c>
      <c r="D76" s="72" t="s">
        <v>29</v>
      </c>
      <c r="E76" s="110" t="s">
        <v>45</v>
      </c>
      <c r="F76" s="19" t="s">
        <v>92</v>
      </c>
      <c r="G76" s="23" t="s">
        <v>178</v>
      </c>
      <c r="H76" s="23" t="s">
        <v>314</v>
      </c>
      <c r="I76" s="20" t="s">
        <v>93</v>
      </c>
      <c r="J76" s="23" t="s">
        <v>476</v>
      </c>
      <c r="K76" s="23" t="s">
        <v>616</v>
      </c>
      <c r="L76" s="23" t="s">
        <v>149</v>
      </c>
      <c r="M76" s="23" t="s">
        <v>36</v>
      </c>
      <c r="N76" s="23" t="s">
        <v>37</v>
      </c>
      <c r="O76" s="23" t="s">
        <v>142</v>
      </c>
      <c r="P76" s="23" t="s">
        <v>42</v>
      </c>
      <c r="Q76" s="23" t="s">
        <v>39</v>
      </c>
      <c r="R76" s="9"/>
      <c r="T76" s="141"/>
      <c r="U76" s="141"/>
      <c r="W76" s="269"/>
      <c r="X76" s="269"/>
      <c r="Y76" s="269"/>
      <c r="AL76" s="269"/>
      <c r="AO76" s="269"/>
      <c r="AT76" s="330">
        <f t="shared" si="1"/>
        <v>64</v>
      </c>
      <c r="AU76" s="335">
        <v>0</v>
      </c>
      <c r="AV76" s="335">
        <f t="shared" si="2"/>
        <v>5</v>
      </c>
      <c r="AX76" s="350">
        <f t="shared" si="3"/>
        <v>64</v>
      </c>
      <c r="AY76" s="350">
        <f t="shared" si="4"/>
        <v>15</v>
      </c>
    </row>
    <row r="77" spans="1:51" ht="12" customHeight="1" x14ac:dyDescent="0.25">
      <c r="A77" s="25"/>
      <c r="B77" s="28"/>
      <c r="C77" s="144">
        <v>1</v>
      </c>
      <c r="D77" s="71" t="s">
        <v>1163</v>
      </c>
      <c r="E77" s="144">
        <v>3487</v>
      </c>
      <c r="F77" s="140">
        <v>17.5</v>
      </c>
      <c r="G77" s="148">
        <f>F77*100/28</f>
        <v>62.5</v>
      </c>
      <c r="H77" s="113" t="s">
        <v>1181</v>
      </c>
      <c r="I77" s="10">
        <v>229.75</v>
      </c>
      <c r="J77" s="154"/>
      <c r="K77" s="31" t="s">
        <v>100</v>
      </c>
      <c r="L77" s="31" t="s">
        <v>343</v>
      </c>
      <c r="M77" s="31" t="s">
        <v>95</v>
      </c>
      <c r="N77" s="31" t="s">
        <v>204</v>
      </c>
      <c r="O77" s="31" t="s">
        <v>108</v>
      </c>
      <c r="P77" s="31" t="s">
        <v>99</v>
      </c>
      <c r="Q77" s="31" t="s">
        <v>181</v>
      </c>
      <c r="R77" s="9"/>
      <c r="T77" s="141"/>
      <c r="U77" s="141"/>
      <c r="W77" s="269"/>
      <c r="X77" s="269"/>
      <c r="Y77" s="269"/>
      <c r="AL77" s="269"/>
      <c r="AO77" s="269"/>
      <c r="AT77" s="330">
        <f t="shared" ref="AT77:AT111" si="8">AT76+1</f>
        <v>65</v>
      </c>
      <c r="AU77" s="335">
        <v>0</v>
      </c>
      <c r="AV77" s="335">
        <f t="shared" ref="AV77:AV112" si="9">AV76+AU77</f>
        <v>5</v>
      </c>
      <c r="AX77" s="350">
        <f t="shared" ref="AX77:AX111" si="10">AX76+1</f>
        <v>65</v>
      </c>
      <c r="AY77" s="350">
        <f t="shared" ref="AY77:AY112" si="11">AY76+ABS(AU77)</f>
        <v>15</v>
      </c>
    </row>
    <row r="78" spans="1:51" ht="12" customHeight="1" x14ac:dyDescent="0.25">
      <c r="A78" s="25"/>
      <c r="B78" s="28"/>
      <c r="C78" s="144">
        <v>2</v>
      </c>
      <c r="D78" s="67" t="s">
        <v>1178</v>
      </c>
      <c r="E78" s="144">
        <v>3400</v>
      </c>
      <c r="F78" s="140">
        <v>16.5</v>
      </c>
      <c r="G78" s="148">
        <f t="shared" ref="G78:G84" si="12">F78*100/28</f>
        <v>58.928571428571431</v>
      </c>
      <c r="H78" s="113" t="s">
        <v>1182</v>
      </c>
      <c r="I78" s="10">
        <v>223</v>
      </c>
      <c r="J78" s="31" t="s">
        <v>99</v>
      </c>
      <c r="K78" s="152"/>
      <c r="L78" s="31" t="s">
        <v>166</v>
      </c>
      <c r="M78" s="31" t="s">
        <v>94</v>
      </c>
      <c r="N78" s="31" t="s">
        <v>100</v>
      </c>
      <c r="O78" s="31" t="s">
        <v>96</v>
      </c>
      <c r="P78" s="31" t="s">
        <v>94</v>
      </c>
      <c r="Q78" s="22" t="s">
        <v>204</v>
      </c>
      <c r="R78" s="9"/>
      <c r="T78" s="141"/>
      <c r="U78" s="141"/>
      <c r="AL78" s="141"/>
      <c r="AO78" s="141"/>
      <c r="AT78" s="330">
        <f t="shared" si="8"/>
        <v>66</v>
      </c>
      <c r="AU78" s="335">
        <v>0</v>
      </c>
      <c r="AV78" s="335">
        <f t="shared" si="9"/>
        <v>5</v>
      </c>
      <c r="AX78" s="350">
        <f t="shared" si="10"/>
        <v>66</v>
      </c>
      <c r="AY78" s="350">
        <f t="shared" si="11"/>
        <v>15</v>
      </c>
    </row>
    <row r="79" spans="1:51" ht="12" customHeight="1" x14ac:dyDescent="0.25">
      <c r="A79" s="25"/>
      <c r="B79" s="28"/>
      <c r="C79" s="144">
        <v>3</v>
      </c>
      <c r="D79" s="71" t="s">
        <v>760</v>
      </c>
      <c r="E79" s="144">
        <v>3467</v>
      </c>
      <c r="F79" s="140">
        <v>15.5</v>
      </c>
      <c r="G79" s="148">
        <f t="shared" si="12"/>
        <v>55.357142857142854</v>
      </c>
      <c r="H79" s="113" t="s">
        <v>701</v>
      </c>
      <c r="I79" s="10">
        <v>204.75</v>
      </c>
      <c r="J79" s="31" t="s">
        <v>342</v>
      </c>
      <c r="K79" s="31" t="s">
        <v>167</v>
      </c>
      <c r="L79" s="152"/>
      <c r="M79" s="31" t="s">
        <v>94</v>
      </c>
      <c r="N79" s="31" t="s">
        <v>95</v>
      </c>
      <c r="O79" s="31" t="s">
        <v>1179</v>
      </c>
      <c r="P79" s="31" t="s">
        <v>95</v>
      </c>
      <c r="Q79" s="22" t="s">
        <v>108</v>
      </c>
      <c r="R79" s="9"/>
      <c r="T79" s="141"/>
      <c r="U79" s="141"/>
      <c r="AL79" s="141"/>
      <c r="AO79" s="141"/>
      <c r="AT79" s="330">
        <f t="shared" si="8"/>
        <v>67</v>
      </c>
      <c r="AU79" s="335">
        <v>0</v>
      </c>
      <c r="AV79" s="335">
        <f t="shared" si="9"/>
        <v>5</v>
      </c>
      <c r="AX79" s="350">
        <f t="shared" si="10"/>
        <v>67</v>
      </c>
      <c r="AY79" s="350">
        <f t="shared" si="11"/>
        <v>15</v>
      </c>
    </row>
    <row r="80" spans="1:51" ht="12" customHeight="1" x14ac:dyDescent="0.25">
      <c r="A80" s="25"/>
      <c r="B80" s="28"/>
      <c r="C80" s="144">
        <v>4</v>
      </c>
      <c r="D80" s="71" t="s">
        <v>1165</v>
      </c>
      <c r="E80" s="144">
        <v>3444</v>
      </c>
      <c r="F80" s="140">
        <v>15</v>
      </c>
      <c r="G80" s="148">
        <f t="shared" si="12"/>
        <v>53.571428571428569</v>
      </c>
      <c r="H80" s="113" t="s">
        <v>1183</v>
      </c>
      <c r="I80" s="10">
        <v>199</v>
      </c>
      <c r="J80" s="31" t="s">
        <v>97</v>
      </c>
      <c r="K80" s="31" t="s">
        <v>94</v>
      </c>
      <c r="L80" s="31" t="s">
        <v>94</v>
      </c>
      <c r="M80" s="152"/>
      <c r="N80" s="31" t="s">
        <v>100</v>
      </c>
      <c r="O80" s="31" t="s">
        <v>95</v>
      </c>
      <c r="P80" s="31" t="s">
        <v>96</v>
      </c>
      <c r="Q80" s="22" t="s">
        <v>108</v>
      </c>
      <c r="R80" s="9"/>
      <c r="T80" s="141"/>
      <c r="U80" s="141"/>
      <c r="AL80" s="141"/>
      <c r="AO80" s="141"/>
      <c r="AT80" s="330">
        <f t="shared" si="8"/>
        <v>68</v>
      </c>
      <c r="AU80" s="335">
        <v>0</v>
      </c>
      <c r="AV80" s="335">
        <f t="shared" si="9"/>
        <v>5</v>
      </c>
      <c r="AX80" s="350">
        <f t="shared" si="10"/>
        <v>68</v>
      </c>
      <c r="AY80" s="350">
        <f t="shared" si="11"/>
        <v>15</v>
      </c>
    </row>
    <row r="81" spans="1:51" ht="12" customHeight="1" x14ac:dyDescent="0.25">
      <c r="A81" s="25"/>
      <c r="B81" s="28"/>
      <c r="C81" s="144">
        <v>5</v>
      </c>
      <c r="D81" s="71" t="s">
        <v>1166</v>
      </c>
      <c r="E81" s="144">
        <v>3469</v>
      </c>
      <c r="F81" s="140">
        <v>14.5</v>
      </c>
      <c r="G81" s="148">
        <f t="shared" si="12"/>
        <v>51.785714285714285</v>
      </c>
      <c r="H81" s="143">
        <v>-19</v>
      </c>
      <c r="I81" s="10">
        <v>194.5</v>
      </c>
      <c r="J81" s="31" t="s">
        <v>208</v>
      </c>
      <c r="K81" s="31" t="s">
        <v>99</v>
      </c>
      <c r="L81" s="31" t="s">
        <v>97</v>
      </c>
      <c r="M81" s="31" t="s">
        <v>99</v>
      </c>
      <c r="N81" s="152"/>
      <c r="O81" s="31" t="s">
        <v>342</v>
      </c>
      <c r="P81" s="31" t="s">
        <v>176</v>
      </c>
      <c r="Q81" s="22" t="s">
        <v>204</v>
      </c>
      <c r="R81" s="9"/>
      <c r="T81" s="141"/>
      <c r="U81" s="141"/>
      <c r="AL81" s="141"/>
      <c r="AO81" s="141"/>
      <c r="AT81" s="330">
        <f t="shared" si="8"/>
        <v>69</v>
      </c>
      <c r="AU81" s="335">
        <v>0</v>
      </c>
      <c r="AV81" s="335">
        <f t="shared" si="9"/>
        <v>5</v>
      </c>
      <c r="AX81" s="350">
        <f t="shared" si="10"/>
        <v>69</v>
      </c>
      <c r="AY81" s="350">
        <f t="shared" si="11"/>
        <v>15</v>
      </c>
    </row>
    <row r="82" spans="1:51" ht="12" customHeight="1" x14ac:dyDescent="0.25">
      <c r="A82" s="25"/>
      <c r="B82" s="28"/>
      <c r="C82" s="144">
        <v>6</v>
      </c>
      <c r="D82" s="71" t="s">
        <v>205</v>
      </c>
      <c r="E82" s="144">
        <v>3419</v>
      </c>
      <c r="F82" s="140">
        <v>12</v>
      </c>
      <c r="G82" s="148">
        <f t="shared" si="12"/>
        <v>42.857142857142854</v>
      </c>
      <c r="H82" s="113">
        <v>-23</v>
      </c>
      <c r="I82" s="10">
        <v>163.5</v>
      </c>
      <c r="J82" s="31" t="s">
        <v>110</v>
      </c>
      <c r="K82" s="31" t="s">
        <v>101</v>
      </c>
      <c r="L82" s="31" t="s">
        <v>1180</v>
      </c>
      <c r="M82" s="31" t="s">
        <v>97</v>
      </c>
      <c r="N82" s="31" t="s">
        <v>343</v>
      </c>
      <c r="O82" s="152"/>
      <c r="P82" s="31" t="s">
        <v>710</v>
      </c>
      <c r="Q82" s="22" t="s">
        <v>95</v>
      </c>
      <c r="R82" s="9"/>
      <c r="T82" s="141"/>
      <c r="U82" s="141"/>
      <c r="AL82" s="141"/>
      <c r="AO82" s="141"/>
      <c r="AT82" s="330">
        <f t="shared" si="8"/>
        <v>70</v>
      </c>
      <c r="AU82" s="335">
        <v>0</v>
      </c>
      <c r="AV82" s="335">
        <f t="shared" si="9"/>
        <v>5</v>
      </c>
      <c r="AX82" s="350">
        <f t="shared" si="10"/>
        <v>70</v>
      </c>
      <c r="AY82" s="350">
        <f t="shared" si="11"/>
        <v>15</v>
      </c>
    </row>
    <row r="83" spans="1:51" ht="12" customHeight="1" x14ac:dyDescent="0.25">
      <c r="A83" s="25"/>
      <c r="B83" s="28"/>
      <c r="C83" s="144">
        <v>7</v>
      </c>
      <c r="D83" s="71" t="s">
        <v>207</v>
      </c>
      <c r="E83" s="144">
        <v>3400</v>
      </c>
      <c r="F83" s="140">
        <v>12</v>
      </c>
      <c r="G83" s="148">
        <f t="shared" si="12"/>
        <v>42.857142857142854</v>
      </c>
      <c r="H83" s="143">
        <v>-6</v>
      </c>
      <c r="I83" s="10">
        <v>171.5</v>
      </c>
      <c r="J83" s="31" t="s">
        <v>100</v>
      </c>
      <c r="K83" s="31" t="s">
        <v>94</v>
      </c>
      <c r="L83" s="31" t="s">
        <v>97</v>
      </c>
      <c r="M83" s="31" t="s">
        <v>101</v>
      </c>
      <c r="N83" s="31" t="s">
        <v>177</v>
      </c>
      <c r="O83" s="31" t="s">
        <v>703</v>
      </c>
      <c r="P83" s="152"/>
      <c r="Q83" s="22" t="s">
        <v>101</v>
      </c>
      <c r="R83" s="9"/>
      <c r="T83" s="141"/>
      <c r="U83" s="141"/>
      <c r="AL83" s="141"/>
      <c r="AO83" s="141"/>
      <c r="AT83" s="330">
        <f t="shared" si="8"/>
        <v>71</v>
      </c>
      <c r="AU83" s="335">
        <v>0</v>
      </c>
      <c r="AV83" s="335">
        <f t="shared" si="9"/>
        <v>5</v>
      </c>
      <c r="AX83" s="350">
        <f t="shared" si="10"/>
        <v>71</v>
      </c>
      <c r="AY83" s="350">
        <f t="shared" si="11"/>
        <v>15</v>
      </c>
    </row>
    <row r="84" spans="1:51" ht="12" customHeight="1" x14ac:dyDescent="0.25">
      <c r="A84" s="25"/>
      <c r="B84" s="28"/>
      <c r="C84" s="270">
        <v>8</v>
      </c>
      <c r="D84" s="73" t="s">
        <v>1164</v>
      </c>
      <c r="E84" s="270">
        <v>3411</v>
      </c>
      <c r="F84" s="196">
        <v>9</v>
      </c>
      <c r="G84" s="149">
        <f t="shared" si="12"/>
        <v>32.142857142857146</v>
      </c>
      <c r="H84" s="65">
        <v>-76</v>
      </c>
      <c r="I84" s="12">
        <v>127</v>
      </c>
      <c r="J84" s="24" t="s">
        <v>183</v>
      </c>
      <c r="K84" s="24" t="s">
        <v>208</v>
      </c>
      <c r="L84" s="24" t="s">
        <v>110</v>
      </c>
      <c r="M84" s="24" t="s">
        <v>110</v>
      </c>
      <c r="N84" s="24" t="s">
        <v>208</v>
      </c>
      <c r="O84" s="24" t="s">
        <v>97</v>
      </c>
      <c r="P84" s="24" t="s">
        <v>96</v>
      </c>
      <c r="Q84" s="153"/>
      <c r="R84" s="9"/>
      <c r="T84" s="141"/>
      <c r="U84" s="141"/>
      <c r="AL84" s="141"/>
      <c r="AO84" s="141"/>
      <c r="AT84" s="330">
        <f t="shared" si="8"/>
        <v>72</v>
      </c>
      <c r="AU84" s="335">
        <v>0</v>
      </c>
      <c r="AV84" s="335">
        <f t="shared" si="9"/>
        <v>5</v>
      </c>
      <c r="AX84" s="350">
        <f t="shared" si="10"/>
        <v>72</v>
      </c>
      <c r="AY84" s="350">
        <f t="shared" si="11"/>
        <v>15</v>
      </c>
    </row>
    <row r="85" spans="1:51" ht="18.75" x14ac:dyDescent="0.25">
      <c r="A85" s="25"/>
      <c r="B85" s="28"/>
      <c r="C85" s="144"/>
      <c r="D85" s="30"/>
      <c r="E85" s="144"/>
      <c r="F85" s="140"/>
      <c r="G85" s="31"/>
      <c r="H85" s="31"/>
      <c r="I85" s="21"/>
      <c r="J85" s="31"/>
      <c r="K85" s="31"/>
      <c r="L85" s="31"/>
      <c r="M85" s="31"/>
      <c r="N85" s="31"/>
      <c r="O85" s="31"/>
      <c r="P85" s="31"/>
      <c r="Q85" s="31"/>
      <c r="T85" s="141"/>
      <c r="U85" s="141"/>
      <c r="AL85" s="130"/>
      <c r="AO85" s="130"/>
      <c r="AT85" s="330">
        <f t="shared" si="8"/>
        <v>73</v>
      </c>
      <c r="AU85" s="335">
        <v>0</v>
      </c>
      <c r="AV85" s="335">
        <f t="shared" si="9"/>
        <v>5</v>
      </c>
      <c r="AX85" s="350">
        <f t="shared" si="10"/>
        <v>73</v>
      </c>
      <c r="AY85" s="350">
        <f t="shared" si="11"/>
        <v>15</v>
      </c>
    </row>
    <row r="86" spans="1:51" ht="12" customHeight="1" x14ac:dyDescent="0.25">
      <c r="A86" s="25"/>
      <c r="B86" s="28"/>
      <c r="C86" s="269"/>
      <c r="E86" s="269"/>
      <c r="F86" s="209"/>
      <c r="R86" s="29"/>
      <c r="T86" s="269"/>
      <c r="U86" s="269"/>
      <c r="V86" s="269"/>
      <c r="AL86" s="130"/>
      <c r="AO86" s="130"/>
      <c r="AT86" s="330">
        <f t="shared" si="8"/>
        <v>74</v>
      </c>
      <c r="AU86" s="335">
        <v>0</v>
      </c>
      <c r="AV86" s="335">
        <f t="shared" si="9"/>
        <v>5</v>
      </c>
      <c r="AX86" s="350">
        <f t="shared" si="10"/>
        <v>74</v>
      </c>
      <c r="AY86" s="350">
        <f t="shared" si="11"/>
        <v>15</v>
      </c>
    </row>
    <row r="87" spans="1:51" ht="12" customHeight="1" x14ac:dyDescent="0.25">
      <c r="A87" s="25"/>
      <c r="B87" s="28"/>
      <c r="C87" s="269"/>
      <c r="E87" s="269"/>
      <c r="F87" s="209"/>
      <c r="R87" s="29"/>
      <c r="T87" s="269"/>
      <c r="U87" s="269"/>
      <c r="V87" s="269"/>
      <c r="AL87" s="329"/>
      <c r="AO87" s="329"/>
      <c r="AT87" s="330">
        <f t="shared" si="8"/>
        <v>75</v>
      </c>
      <c r="AU87" s="335">
        <v>0</v>
      </c>
      <c r="AV87" s="335">
        <f t="shared" si="9"/>
        <v>5</v>
      </c>
      <c r="AX87" s="350">
        <f t="shared" si="10"/>
        <v>75</v>
      </c>
      <c r="AY87" s="350">
        <f t="shared" si="11"/>
        <v>15</v>
      </c>
    </row>
    <row r="88" spans="1:51" ht="12" customHeight="1" x14ac:dyDescent="0.25">
      <c r="A88" s="25"/>
      <c r="B88" s="28"/>
      <c r="C88" s="269"/>
      <c r="E88" s="269"/>
      <c r="F88" s="209"/>
      <c r="R88" s="29"/>
      <c r="T88" s="269"/>
      <c r="U88" s="269"/>
      <c r="V88" s="269"/>
      <c r="AL88" s="329"/>
      <c r="AO88" s="329"/>
      <c r="AT88" s="330">
        <f t="shared" si="8"/>
        <v>76</v>
      </c>
      <c r="AU88" s="335">
        <v>0</v>
      </c>
      <c r="AV88" s="335">
        <f t="shared" si="9"/>
        <v>5</v>
      </c>
      <c r="AX88" s="350">
        <f t="shared" si="10"/>
        <v>76</v>
      </c>
      <c r="AY88" s="350">
        <f t="shared" si="11"/>
        <v>15</v>
      </c>
    </row>
    <row r="89" spans="1:51" ht="18.75" x14ac:dyDescent="0.25">
      <c r="A89" s="25"/>
      <c r="B89" s="28"/>
      <c r="C89" s="146"/>
      <c r="D89" s="164"/>
      <c r="E89" s="146"/>
      <c r="F89" s="188"/>
      <c r="G89" s="165"/>
      <c r="H89" s="165"/>
      <c r="I89" s="166"/>
      <c r="J89" s="165"/>
      <c r="K89" s="165"/>
      <c r="L89" s="165"/>
      <c r="M89" s="165"/>
      <c r="N89" s="165"/>
      <c r="O89" s="165"/>
      <c r="P89" s="165"/>
      <c r="Q89" s="165"/>
      <c r="R89" s="29"/>
      <c r="S89" s="313"/>
      <c r="T89" s="311"/>
      <c r="U89" s="311"/>
      <c r="V89" s="311"/>
      <c r="W89" s="311"/>
      <c r="X89" s="311"/>
      <c r="Y89" s="311"/>
      <c r="AL89" s="329"/>
      <c r="AO89" s="329"/>
      <c r="AT89" s="330">
        <f t="shared" si="8"/>
        <v>77</v>
      </c>
      <c r="AU89" s="335">
        <v>0</v>
      </c>
      <c r="AV89" s="335">
        <f t="shared" si="9"/>
        <v>5</v>
      </c>
      <c r="AX89" s="350">
        <f t="shared" si="10"/>
        <v>77</v>
      </c>
      <c r="AY89" s="350">
        <f t="shared" si="11"/>
        <v>15</v>
      </c>
    </row>
    <row r="90" spans="1:51" ht="12" customHeight="1" x14ac:dyDescent="0.25">
      <c r="A90" s="25"/>
      <c r="B90" s="107" t="s">
        <v>2083</v>
      </c>
      <c r="C90" s="110" t="s">
        <v>0</v>
      </c>
      <c r="D90" s="72" t="s">
        <v>29</v>
      </c>
      <c r="E90" s="110" t="s">
        <v>45</v>
      </c>
      <c r="F90" s="19" t="s">
        <v>92</v>
      </c>
      <c r="G90" s="23" t="s">
        <v>178</v>
      </c>
      <c r="H90" s="23" t="s">
        <v>314</v>
      </c>
      <c r="I90" s="23" t="s">
        <v>93</v>
      </c>
      <c r="J90" s="23" t="s">
        <v>132</v>
      </c>
      <c r="K90" s="23" t="s">
        <v>152</v>
      </c>
      <c r="L90" s="23" t="s">
        <v>134</v>
      </c>
      <c r="M90" s="23" t="s">
        <v>616</v>
      </c>
      <c r="N90" s="23" t="s">
        <v>133</v>
      </c>
      <c r="O90" s="23" t="s">
        <v>476</v>
      </c>
      <c r="P90" s="23" t="s">
        <v>107</v>
      </c>
      <c r="Q90" s="23" t="s">
        <v>38</v>
      </c>
      <c r="S90" s="313"/>
      <c r="T90" s="311"/>
      <c r="U90" s="311"/>
      <c r="V90" s="311"/>
      <c r="W90" s="311"/>
      <c r="X90" s="311"/>
      <c r="Y90" s="311"/>
      <c r="AL90" s="329"/>
      <c r="AO90" s="329"/>
      <c r="AT90" s="330">
        <f t="shared" si="8"/>
        <v>78</v>
      </c>
      <c r="AU90" s="335">
        <v>0</v>
      </c>
      <c r="AV90" s="335">
        <f t="shared" si="9"/>
        <v>5</v>
      </c>
      <c r="AX90" s="350">
        <f t="shared" si="10"/>
        <v>78</v>
      </c>
      <c r="AY90" s="350">
        <f t="shared" si="11"/>
        <v>15</v>
      </c>
    </row>
    <row r="91" spans="1:51" ht="12" customHeight="1" x14ac:dyDescent="0.25">
      <c r="A91" s="25"/>
      <c r="B91" s="28"/>
      <c r="C91" s="190">
        <v>1</v>
      </c>
      <c r="D91" s="307" t="s">
        <v>1357</v>
      </c>
      <c r="E91" s="9">
        <v>3603</v>
      </c>
      <c r="F91" s="319">
        <v>27.5</v>
      </c>
      <c r="G91" s="189">
        <f>F91*100/42</f>
        <v>65.476190476190482</v>
      </c>
      <c r="H91" s="316">
        <v>49</v>
      </c>
      <c r="I91" s="10">
        <v>542</v>
      </c>
      <c r="J91" s="154"/>
      <c r="K91" s="31" t="s">
        <v>1474</v>
      </c>
      <c r="L91" s="31" t="s">
        <v>1475</v>
      </c>
      <c r="M91" s="31" t="s">
        <v>1476</v>
      </c>
      <c r="N91" s="31" t="s">
        <v>1477</v>
      </c>
      <c r="O91" s="31" t="s">
        <v>1478</v>
      </c>
      <c r="P91" s="31" t="s">
        <v>1479</v>
      </c>
      <c r="Q91" s="31" t="s">
        <v>1480</v>
      </c>
      <c r="R91" s="9"/>
      <c r="S91" s="313"/>
      <c r="T91" s="311"/>
      <c r="U91" s="311"/>
      <c r="V91" s="311"/>
      <c r="W91" s="311"/>
      <c r="X91" s="311"/>
      <c r="Y91" s="311"/>
      <c r="AL91" s="329"/>
      <c r="AO91" s="329"/>
      <c r="AT91" s="330">
        <f t="shared" si="8"/>
        <v>79</v>
      </c>
      <c r="AU91" s="335">
        <v>0</v>
      </c>
      <c r="AV91" s="335">
        <f t="shared" si="9"/>
        <v>5</v>
      </c>
      <c r="AX91" s="350">
        <f t="shared" si="10"/>
        <v>79</v>
      </c>
      <c r="AY91" s="350">
        <f t="shared" si="11"/>
        <v>15</v>
      </c>
    </row>
    <row r="92" spans="1:51" ht="12" customHeight="1" x14ac:dyDescent="0.25">
      <c r="A92" s="25"/>
      <c r="B92" s="28"/>
      <c r="C92" s="190">
        <v>2</v>
      </c>
      <c r="D92" s="67" t="s">
        <v>1358</v>
      </c>
      <c r="E92" s="9">
        <v>3603</v>
      </c>
      <c r="F92" s="319">
        <v>25.5</v>
      </c>
      <c r="G92" s="199">
        <f t="shared" ref="G92:G98" si="13">F92*100/42</f>
        <v>60.714285714285715</v>
      </c>
      <c r="H92" s="316">
        <v>-15</v>
      </c>
      <c r="I92" s="10">
        <v>515.25</v>
      </c>
      <c r="J92" s="31" t="s">
        <v>1481</v>
      </c>
      <c r="K92" s="152"/>
      <c r="L92" s="31" t="s">
        <v>1482</v>
      </c>
      <c r="M92" s="31" t="s">
        <v>1478</v>
      </c>
      <c r="N92" s="31" t="s">
        <v>1483</v>
      </c>
      <c r="O92" s="31" t="s">
        <v>1484</v>
      </c>
      <c r="P92" s="31" t="s">
        <v>1485</v>
      </c>
      <c r="Q92" s="22" t="s">
        <v>1486</v>
      </c>
      <c r="R92" s="9"/>
      <c r="S92" s="313"/>
      <c r="T92" s="311"/>
      <c r="U92" s="311"/>
      <c r="V92" s="311"/>
      <c r="W92" s="311"/>
      <c r="X92" s="311"/>
      <c r="Y92" s="311"/>
      <c r="AL92" s="329"/>
      <c r="AO92" s="329"/>
      <c r="AT92" s="330">
        <f t="shared" si="8"/>
        <v>80</v>
      </c>
      <c r="AU92" s="335">
        <v>0</v>
      </c>
      <c r="AV92" s="335">
        <f t="shared" si="9"/>
        <v>5</v>
      </c>
      <c r="AX92" s="350">
        <f t="shared" si="10"/>
        <v>80</v>
      </c>
      <c r="AY92" s="350">
        <f t="shared" si="11"/>
        <v>15</v>
      </c>
    </row>
    <row r="93" spans="1:51" ht="12" customHeight="1" x14ac:dyDescent="0.2">
      <c r="A93" s="25"/>
      <c r="B93" s="28"/>
      <c r="C93" s="312">
        <v>3</v>
      </c>
      <c r="D93" s="306" t="s">
        <v>1359</v>
      </c>
      <c r="E93" s="9">
        <v>3561</v>
      </c>
      <c r="F93" s="319">
        <v>21.5</v>
      </c>
      <c r="G93" s="199">
        <f t="shared" si="13"/>
        <v>51.19047619047619</v>
      </c>
      <c r="H93" s="316">
        <v>-55</v>
      </c>
      <c r="I93" s="10">
        <v>434</v>
      </c>
      <c r="J93" s="31" t="s">
        <v>1487</v>
      </c>
      <c r="K93" s="31" t="s">
        <v>1488</v>
      </c>
      <c r="L93" s="152"/>
      <c r="M93" s="31" t="s">
        <v>1482</v>
      </c>
      <c r="N93" s="31" t="s">
        <v>1483</v>
      </c>
      <c r="O93" s="31" t="s">
        <v>1483</v>
      </c>
      <c r="P93" s="31" t="s">
        <v>1484</v>
      </c>
      <c r="Q93" s="22" t="s">
        <v>1489</v>
      </c>
      <c r="R93" s="9"/>
      <c r="S93" s="313"/>
      <c r="T93" s="311"/>
      <c r="U93" s="311"/>
      <c r="V93" s="311"/>
      <c r="W93" s="311"/>
      <c r="X93" s="311"/>
      <c r="Y93" s="311"/>
      <c r="AL93" s="329"/>
      <c r="AO93" s="329"/>
      <c r="AT93" s="330">
        <f t="shared" si="8"/>
        <v>81</v>
      </c>
      <c r="AU93" s="335">
        <v>-1</v>
      </c>
      <c r="AV93" s="335">
        <f t="shared" si="9"/>
        <v>4</v>
      </c>
      <c r="AX93" s="350">
        <f t="shared" si="10"/>
        <v>81</v>
      </c>
      <c r="AY93" s="350">
        <f t="shared" si="11"/>
        <v>16</v>
      </c>
    </row>
    <row r="94" spans="1:51" ht="12" customHeight="1" x14ac:dyDescent="0.25">
      <c r="A94" s="25"/>
      <c r="B94" s="28"/>
      <c r="C94" s="190">
        <v>4</v>
      </c>
      <c r="D94" s="67" t="s">
        <v>1361</v>
      </c>
      <c r="E94" s="9">
        <v>3426</v>
      </c>
      <c r="F94" s="319">
        <v>20.5</v>
      </c>
      <c r="G94" s="199">
        <f t="shared" si="13"/>
        <v>48.80952380952381</v>
      </c>
      <c r="H94" s="316">
        <v>197</v>
      </c>
      <c r="I94" s="10">
        <v>413.5</v>
      </c>
      <c r="J94" s="31" t="s">
        <v>1490</v>
      </c>
      <c r="K94" s="31" t="s">
        <v>1491</v>
      </c>
      <c r="L94" s="31" t="s">
        <v>1488</v>
      </c>
      <c r="M94" s="152"/>
      <c r="N94" s="165" t="s">
        <v>1492</v>
      </c>
      <c r="O94" s="31" t="s">
        <v>1482</v>
      </c>
      <c r="P94" s="31" t="s">
        <v>1493</v>
      </c>
      <c r="Q94" s="22" t="s">
        <v>1494</v>
      </c>
      <c r="R94" s="9"/>
      <c r="S94" s="313"/>
      <c r="T94" s="311"/>
      <c r="U94" s="311"/>
      <c r="V94" s="311"/>
      <c r="W94" s="311"/>
      <c r="X94" s="311"/>
      <c r="Y94" s="311"/>
      <c r="AL94" s="329"/>
      <c r="AO94" s="329"/>
      <c r="AT94" s="330">
        <f t="shared" si="8"/>
        <v>82</v>
      </c>
      <c r="AU94" s="335">
        <v>1</v>
      </c>
      <c r="AV94" s="335">
        <f t="shared" si="9"/>
        <v>5</v>
      </c>
      <c r="AX94" s="350">
        <f t="shared" si="10"/>
        <v>82</v>
      </c>
      <c r="AY94" s="350">
        <f t="shared" si="11"/>
        <v>17</v>
      </c>
    </row>
    <row r="95" spans="1:51" ht="12" customHeight="1" x14ac:dyDescent="0.25">
      <c r="A95" s="25"/>
      <c r="B95" s="28"/>
      <c r="C95" s="190">
        <v>5</v>
      </c>
      <c r="D95" s="67" t="s">
        <v>263</v>
      </c>
      <c r="E95" s="9">
        <v>3571</v>
      </c>
      <c r="F95" s="319">
        <v>20.5</v>
      </c>
      <c r="G95" s="199">
        <f t="shared" si="13"/>
        <v>48.80952380952381</v>
      </c>
      <c r="H95" s="316">
        <v>-108</v>
      </c>
      <c r="I95" s="10">
        <v>417.75</v>
      </c>
      <c r="J95" s="31" t="s">
        <v>1495</v>
      </c>
      <c r="K95" s="31" t="s">
        <v>1483</v>
      </c>
      <c r="L95" s="31" t="s">
        <v>1483</v>
      </c>
      <c r="M95" s="31" t="s">
        <v>1496</v>
      </c>
      <c r="N95" s="152"/>
      <c r="O95" s="31" t="s">
        <v>1483</v>
      </c>
      <c r="P95" s="31" t="s">
        <v>1484</v>
      </c>
      <c r="Q95" s="22" t="s">
        <v>1481</v>
      </c>
      <c r="R95" s="9"/>
      <c r="S95" s="313"/>
      <c r="T95" s="311"/>
      <c r="U95" s="311"/>
      <c r="V95" s="311"/>
      <c r="W95" s="311"/>
      <c r="X95" s="311"/>
      <c r="Y95" s="311"/>
      <c r="AL95" s="329"/>
      <c r="AO95" s="329"/>
      <c r="AT95" s="330">
        <f t="shared" si="8"/>
        <v>83</v>
      </c>
      <c r="AU95" s="335">
        <v>0</v>
      </c>
      <c r="AV95" s="335">
        <f t="shared" si="9"/>
        <v>5</v>
      </c>
      <c r="AX95" s="350">
        <f t="shared" si="10"/>
        <v>83</v>
      </c>
      <c r="AY95" s="350">
        <f t="shared" si="11"/>
        <v>17</v>
      </c>
    </row>
    <row r="96" spans="1:51" ht="12" customHeight="1" x14ac:dyDescent="0.25">
      <c r="A96" s="25"/>
      <c r="B96" s="28"/>
      <c r="C96" s="191">
        <v>6</v>
      </c>
      <c r="D96" s="67" t="s">
        <v>1360</v>
      </c>
      <c r="E96" s="9">
        <v>3486</v>
      </c>
      <c r="F96" s="319">
        <v>19.5</v>
      </c>
      <c r="G96" s="199">
        <f t="shared" si="13"/>
        <v>46.428571428571431</v>
      </c>
      <c r="H96" s="316">
        <v>41</v>
      </c>
      <c r="I96" s="10">
        <v>403</v>
      </c>
      <c r="J96" s="22" t="s">
        <v>1491</v>
      </c>
      <c r="K96" s="22" t="s">
        <v>1497</v>
      </c>
      <c r="L96" s="22" t="s">
        <v>1483</v>
      </c>
      <c r="M96" s="22" t="s">
        <v>1488</v>
      </c>
      <c r="N96" s="22" t="s">
        <v>1483</v>
      </c>
      <c r="O96" s="152"/>
      <c r="P96" s="22" t="s">
        <v>1498</v>
      </c>
      <c r="Q96" s="22" t="s">
        <v>1499</v>
      </c>
      <c r="R96" s="9"/>
      <c r="S96" s="313"/>
      <c r="T96" s="311"/>
      <c r="U96" s="311"/>
      <c r="V96" s="311"/>
      <c r="W96" s="311"/>
      <c r="X96" s="311"/>
      <c r="Y96" s="311"/>
      <c r="AL96" s="329"/>
      <c r="AO96" s="329"/>
      <c r="AT96" s="330">
        <f t="shared" si="8"/>
        <v>84</v>
      </c>
      <c r="AU96" s="335">
        <v>0</v>
      </c>
      <c r="AV96" s="335">
        <f t="shared" si="9"/>
        <v>5</v>
      </c>
      <c r="AX96" s="350">
        <f t="shared" si="10"/>
        <v>84</v>
      </c>
      <c r="AY96" s="350">
        <f t="shared" si="11"/>
        <v>17</v>
      </c>
    </row>
    <row r="97" spans="1:51" ht="12" customHeight="1" x14ac:dyDescent="0.25">
      <c r="A97" s="25"/>
      <c r="B97" s="28"/>
      <c r="C97" s="191">
        <v>7</v>
      </c>
      <c r="D97" s="67" t="s">
        <v>1363</v>
      </c>
      <c r="E97" s="9">
        <v>3483</v>
      </c>
      <c r="F97" s="319">
        <v>17</v>
      </c>
      <c r="G97" s="199">
        <f t="shared" si="13"/>
        <v>40.476190476190474</v>
      </c>
      <c r="H97" s="316">
        <v>-33</v>
      </c>
      <c r="I97" s="10">
        <v>358.5</v>
      </c>
      <c r="J97" s="22" t="s">
        <v>1500</v>
      </c>
      <c r="K97" s="22" t="s">
        <v>1501</v>
      </c>
      <c r="L97" s="22" t="s">
        <v>1497</v>
      </c>
      <c r="M97" s="22" t="s">
        <v>1502</v>
      </c>
      <c r="N97" s="22" t="s">
        <v>1497</v>
      </c>
      <c r="O97" s="22" t="s">
        <v>1503</v>
      </c>
      <c r="P97" s="152"/>
      <c r="Q97" s="22" t="s">
        <v>1504</v>
      </c>
      <c r="R97" s="9"/>
      <c r="S97" s="313"/>
      <c r="T97" s="311"/>
      <c r="U97" s="311"/>
      <c r="V97" s="311"/>
      <c r="W97" s="311"/>
      <c r="X97" s="311"/>
      <c r="Y97" s="311"/>
      <c r="AL97" s="329"/>
      <c r="AO97" s="329"/>
      <c r="AT97" s="330">
        <f t="shared" si="8"/>
        <v>85</v>
      </c>
      <c r="AU97" s="335">
        <v>0</v>
      </c>
      <c r="AV97" s="335">
        <f t="shared" si="9"/>
        <v>5</v>
      </c>
      <c r="AX97" s="350">
        <f t="shared" si="10"/>
        <v>85</v>
      </c>
      <c r="AY97" s="350">
        <f t="shared" si="11"/>
        <v>17</v>
      </c>
    </row>
    <row r="98" spans="1:51" ht="12" customHeight="1" x14ac:dyDescent="0.25">
      <c r="C98" s="317">
        <v>8</v>
      </c>
      <c r="D98" s="73" t="s">
        <v>1362</v>
      </c>
      <c r="E98" s="239">
        <v>3488</v>
      </c>
      <c r="F98" s="320">
        <v>16</v>
      </c>
      <c r="G98" s="196">
        <f t="shared" si="13"/>
        <v>38.095238095238095</v>
      </c>
      <c r="H98" s="317">
        <v>-75</v>
      </c>
      <c r="I98" s="12">
        <v>337.5</v>
      </c>
      <c r="J98" s="318" t="s">
        <v>1505</v>
      </c>
      <c r="K98" s="318" t="s">
        <v>1506</v>
      </c>
      <c r="L98" s="318" t="s">
        <v>1507</v>
      </c>
      <c r="M98" s="318" t="s">
        <v>1508</v>
      </c>
      <c r="N98" s="318" t="s">
        <v>1474</v>
      </c>
      <c r="O98" s="318" t="s">
        <v>1509</v>
      </c>
      <c r="P98" s="318" t="s">
        <v>1510</v>
      </c>
      <c r="Q98" s="153"/>
      <c r="R98" s="9"/>
      <c r="S98" s="313"/>
      <c r="T98" s="311"/>
      <c r="U98" s="311"/>
      <c r="V98" s="311"/>
      <c r="W98" s="311"/>
      <c r="X98" s="311"/>
      <c r="Y98" s="311"/>
      <c r="AL98" s="329"/>
      <c r="AO98" s="329"/>
      <c r="AT98" s="330">
        <f t="shared" si="8"/>
        <v>86</v>
      </c>
      <c r="AU98" s="335">
        <v>1</v>
      </c>
      <c r="AV98" s="335">
        <f t="shared" si="9"/>
        <v>6</v>
      </c>
      <c r="AX98" s="350">
        <f t="shared" si="10"/>
        <v>86</v>
      </c>
      <c r="AY98" s="350">
        <f t="shared" si="11"/>
        <v>18</v>
      </c>
    </row>
    <row r="99" spans="1:51" x14ac:dyDescent="0.25">
      <c r="B99" s="62"/>
      <c r="C99" s="190"/>
      <c r="D99" s="30"/>
      <c r="E99" s="190"/>
      <c r="F99" s="192"/>
      <c r="G99" s="31"/>
      <c r="H99" s="31"/>
      <c r="I99" s="21"/>
      <c r="J99" s="31"/>
      <c r="K99" s="31"/>
      <c r="L99" s="31"/>
      <c r="M99" s="31"/>
      <c r="N99" s="31"/>
      <c r="O99" s="31"/>
      <c r="P99" s="31"/>
      <c r="Q99" s="195"/>
      <c r="R99" s="31"/>
      <c r="T99" s="310"/>
      <c r="U99" s="310"/>
      <c r="V99" s="310"/>
      <c r="W99" s="197"/>
      <c r="X99" s="197"/>
      <c r="Y99" s="310"/>
      <c r="AL99" s="329"/>
      <c r="AO99" s="329"/>
      <c r="AT99" s="330">
        <f t="shared" si="8"/>
        <v>87</v>
      </c>
      <c r="AU99" s="335">
        <v>-1</v>
      </c>
      <c r="AV99" s="335">
        <f t="shared" si="9"/>
        <v>5</v>
      </c>
      <c r="AX99" s="350">
        <f t="shared" si="10"/>
        <v>87</v>
      </c>
      <c r="AY99" s="350">
        <f t="shared" si="11"/>
        <v>19</v>
      </c>
    </row>
    <row r="100" spans="1:51" x14ac:dyDescent="0.25">
      <c r="B100" s="288"/>
      <c r="C100" s="288"/>
      <c r="D100" s="71"/>
      <c r="E100" s="304"/>
      <c r="F100" s="297"/>
      <c r="Q100" s="298"/>
      <c r="T100" s="288"/>
      <c r="U100" s="308"/>
      <c r="V100" s="308"/>
      <c r="W100" s="197"/>
      <c r="X100" s="197"/>
      <c r="Y100" s="308"/>
      <c r="AL100" s="329"/>
      <c r="AO100" s="329"/>
      <c r="AT100" s="330">
        <f t="shared" si="8"/>
        <v>88</v>
      </c>
      <c r="AU100" s="335">
        <v>1</v>
      </c>
      <c r="AV100" s="335">
        <f t="shared" si="9"/>
        <v>6</v>
      </c>
      <c r="AX100" s="350">
        <f t="shared" si="10"/>
        <v>88</v>
      </c>
      <c r="AY100" s="350">
        <f t="shared" si="11"/>
        <v>20</v>
      </c>
    </row>
    <row r="101" spans="1:51" x14ac:dyDescent="0.25">
      <c r="B101" s="288"/>
      <c r="C101" s="288"/>
      <c r="E101" s="288"/>
      <c r="F101" s="297"/>
      <c r="Q101" s="298"/>
      <c r="T101" s="288"/>
      <c r="U101" s="308"/>
      <c r="V101" s="308"/>
      <c r="W101" s="197"/>
      <c r="X101" s="197"/>
      <c r="Y101" s="308"/>
      <c r="AL101" s="329"/>
      <c r="AO101" s="329"/>
      <c r="AT101" s="330">
        <f t="shared" si="8"/>
        <v>89</v>
      </c>
      <c r="AU101" s="335">
        <v>0</v>
      </c>
      <c r="AV101" s="335">
        <f t="shared" si="9"/>
        <v>6</v>
      </c>
      <c r="AX101" s="350">
        <f t="shared" si="10"/>
        <v>89</v>
      </c>
      <c r="AY101" s="350">
        <f t="shared" si="11"/>
        <v>20</v>
      </c>
    </row>
    <row r="102" spans="1:51" x14ac:dyDescent="0.25">
      <c r="B102" s="322"/>
      <c r="C102" s="292"/>
      <c r="D102" s="293"/>
      <c r="E102" s="292"/>
      <c r="F102" s="294"/>
      <c r="G102" s="295"/>
      <c r="H102" s="295"/>
      <c r="I102" s="296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2"/>
      <c r="U102" s="197"/>
      <c r="V102" s="197"/>
      <c r="W102" s="322"/>
      <c r="X102" s="322"/>
      <c r="Y102" s="107"/>
      <c r="AL102" s="329"/>
      <c r="AO102" s="329"/>
      <c r="AT102" s="330">
        <f t="shared" si="8"/>
        <v>90</v>
      </c>
      <c r="AU102" s="335">
        <v>0</v>
      </c>
      <c r="AV102" s="335">
        <f t="shared" si="9"/>
        <v>6</v>
      </c>
      <c r="AX102" s="350">
        <f t="shared" si="10"/>
        <v>90</v>
      </c>
      <c r="AY102" s="350">
        <f t="shared" si="11"/>
        <v>20</v>
      </c>
    </row>
    <row r="103" spans="1:51" x14ac:dyDescent="0.25">
      <c r="B103" s="107" t="s">
        <v>2083</v>
      </c>
      <c r="C103" s="110" t="s">
        <v>0</v>
      </c>
      <c r="D103" s="72" t="s">
        <v>29</v>
      </c>
      <c r="E103" s="110" t="s">
        <v>45</v>
      </c>
      <c r="F103" s="19" t="s">
        <v>92</v>
      </c>
      <c r="G103" s="23" t="s">
        <v>178</v>
      </c>
      <c r="H103" s="23" t="s">
        <v>314</v>
      </c>
      <c r="I103" s="23" t="s">
        <v>93</v>
      </c>
      <c r="J103" s="23" t="s">
        <v>132</v>
      </c>
      <c r="K103" s="23" t="s">
        <v>152</v>
      </c>
      <c r="L103" s="23" t="s">
        <v>134</v>
      </c>
      <c r="M103" s="23" t="s">
        <v>616</v>
      </c>
      <c r="N103" s="23" t="s">
        <v>133</v>
      </c>
      <c r="O103" s="23" t="s">
        <v>476</v>
      </c>
      <c r="P103" s="23" t="s">
        <v>107</v>
      </c>
      <c r="Q103" s="23" t="s">
        <v>38</v>
      </c>
      <c r="R103" s="291" t="s">
        <v>479</v>
      </c>
      <c r="S103" s="291" t="s">
        <v>480</v>
      </c>
      <c r="T103" s="290" t="s">
        <v>481</v>
      </c>
      <c r="U103" s="110" t="s">
        <v>482</v>
      </c>
      <c r="V103" s="110" t="s">
        <v>483</v>
      </c>
      <c r="W103" s="110" t="s">
        <v>484</v>
      </c>
      <c r="X103" s="110" t="s">
        <v>485</v>
      </c>
      <c r="Y103" s="107"/>
      <c r="AL103" s="329"/>
      <c r="AO103" s="329"/>
      <c r="AT103" s="330">
        <f t="shared" si="8"/>
        <v>91</v>
      </c>
      <c r="AU103" s="335">
        <v>0</v>
      </c>
      <c r="AV103" s="335">
        <f t="shared" si="9"/>
        <v>6</v>
      </c>
      <c r="AX103" s="350">
        <f t="shared" si="10"/>
        <v>91</v>
      </c>
      <c r="AY103" s="350">
        <f t="shared" si="11"/>
        <v>20</v>
      </c>
    </row>
    <row r="104" spans="1:51" x14ac:dyDescent="0.25">
      <c r="B104" s="322"/>
      <c r="C104" s="321">
        <v>1</v>
      </c>
      <c r="D104" s="307" t="s">
        <v>1357</v>
      </c>
      <c r="E104" s="9">
        <v>3603</v>
      </c>
      <c r="F104" s="319">
        <v>27.5</v>
      </c>
      <c r="G104" s="199">
        <f>F104*100/42</f>
        <v>65.476190476190482</v>
      </c>
      <c r="H104" s="322">
        <v>49</v>
      </c>
      <c r="I104" s="10">
        <v>542</v>
      </c>
      <c r="J104" s="154"/>
      <c r="K104" s="199" t="s">
        <v>477</v>
      </c>
      <c r="L104" s="143">
        <v>4</v>
      </c>
      <c r="M104" s="143">
        <v>4</v>
      </c>
      <c r="N104" s="143" t="s">
        <v>1511</v>
      </c>
      <c r="O104" s="143">
        <v>4</v>
      </c>
      <c r="P104" s="143">
        <v>4</v>
      </c>
      <c r="Q104" s="199" t="s">
        <v>1511</v>
      </c>
      <c r="R104" s="205">
        <v>29</v>
      </c>
      <c r="S104" s="143">
        <v>4</v>
      </c>
      <c r="T104" s="143">
        <v>5</v>
      </c>
      <c r="U104" s="143" t="s">
        <v>1514</v>
      </c>
      <c r="V104" s="143">
        <v>5</v>
      </c>
      <c r="W104" s="143">
        <v>4</v>
      </c>
      <c r="X104" s="143">
        <v>4</v>
      </c>
      <c r="Y104" s="322"/>
      <c r="AL104" s="329"/>
      <c r="AO104" s="329"/>
      <c r="AT104" s="330">
        <f t="shared" si="8"/>
        <v>92</v>
      </c>
      <c r="AU104" s="335">
        <v>0</v>
      </c>
      <c r="AV104" s="335">
        <f t="shared" si="9"/>
        <v>6</v>
      </c>
      <c r="AX104" s="350">
        <f t="shared" si="10"/>
        <v>92</v>
      </c>
      <c r="AY104" s="350">
        <f t="shared" si="11"/>
        <v>20</v>
      </c>
    </row>
    <row r="105" spans="1:51" x14ac:dyDescent="0.25">
      <c r="B105" s="322"/>
      <c r="C105" s="321">
        <v>2</v>
      </c>
      <c r="D105" s="67" t="s">
        <v>1358</v>
      </c>
      <c r="E105" s="9">
        <v>3603</v>
      </c>
      <c r="F105" s="319">
        <v>25.5</v>
      </c>
      <c r="G105" s="199">
        <f t="shared" ref="G105:G111" si="14">F105*100/42</f>
        <v>60.714285714285715</v>
      </c>
      <c r="H105" s="322">
        <v>-15</v>
      </c>
      <c r="I105" s="10">
        <v>515.25</v>
      </c>
      <c r="J105" s="324" t="s">
        <v>1470</v>
      </c>
      <c r="K105" s="152"/>
      <c r="L105" s="324" t="s">
        <v>1470</v>
      </c>
      <c r="M105" s="324" t="s">
        <v>294</v>
      </c>
      <c r="N105" s="324" t="s">
        <v>295</v>
      </c>
      <c r="O105" s="324" t="s">
        <v>1470</v>
      </c>
      <c r="P105" s="324" t="s">
        <v>294</v>
      </c>
      <c r="Q105" s="325" t="s">
        <v>294</v>
      </c>
      <c r="R105" s="205">
        <v>29</v>
      </c>
      <c r="S105" s="64">
        <v>4</v>
      </c>
      <c r="T105" s="64" t="s">
        <v>1511</v>
      </c>
      <c r="U105" s="64">
        <v>4</v>
      </c>
      <c r="V105" s="64">
        <v>4</v>
      </c>
      <c r="W105" s="64" t="s">
        <v>1511</v>
      </c>
      <c r="X105" s="64" t="s">
        <v>1511</v>
      </c>
      <c r="Y105" s="322"/>
      <c r="AL105" s="329"/>
      <c r="AO105" s="329"/>
      <c r="AT105" s="330">
        <f t="shared" si="8"/>
        <v>93</v>
      </c>
      <c r="AU105" s="335">
        <v>0</v>
      </c>
      <c r="AV105" s="335">
        <f t="shared" si="9"/>
        <v>6</v>
      </c>
      <c r="AX105" s="350">
        <f t="shared" si="10"/>
        <v>93</v>
      </c>
      <c r="AY105" s="350">
        <f t="shared" si="11"/>
        <v>20</v>
      </c>
    </row>
    <row r="106" spans="1:51" x14ac:dyDescent="0.2">
      <c r="B106" s="322"/>
      <c r="C106" s="321">
        <v>3</v>
      </c>
      <c r="D106" s="306" t="s">
        <v>1359</v>
      </c>
      <c r="E106" s="9">
        <v>3561</v>
      </c>
      <c r="F106" s="319">
        <v>21.5</v>
      </c>
      <c r="G106" s="199">
        <f t="shared" si="14"/>
        <v>51.19047619047619</v>
      </c>
      <c r="H106" s="322">
        <v>-55</v>
      </c>
      <c r="I106" s="10">
        <v>434</v>
      </c>
      <c r="J106" s="324" t="s">
        <v>296</v>
      </c>
      <c r="K106" s="324" t="s">
        <v>477</v>
      </c>
      <c r="L106" s="152"/>
      <c r="M106" s="324" t="s">
        <v>1470</v>
      </c>
      <c r="N106" s="324" t="s">
        <v>295</v>
      </c>
      <c r="O106" s="324" t="s">
        <v>295</v>
      </c>
      <c r="P106" s="324" t="s">
        <v>1470</v>
      </c>
      <c r="Q106" s="325" t="s">
        <v>294</v>
      </c>
      <c r="R106" s="205">
        <v>29</v>
      </c>
      <c r="S106" s="64" t="s">
        <v>1470</v>
      </c>
      <c r="T106" s="64" t="s">
        <v>1470</v>
      </c>
      <c r="U106" s="64">
        <v>3</v>
      </c>
      <c r="V106" s="64" t="s">
        <v>1470</v>
      </c>
      <c r="W106" s="64">
        <v>4</v>
      </c>
      <c r="X106" s="64">
        <v>4</v>
      </c>
      <c r="Y106" s="322"/>
      <c r="AL106" s="329"/>
      <c r="AO106" s="329"/>
      <c r="AT106" s="330">
        <f t="shared" si="8"/>
        <v>94</v>
      </c>
      <c r="AU106" s="335">
        <v>0</v>
      </c>
      <c r="AV106" s="335">
        <f t="shared" si="9"/>
        <v>6</v>
      </c>
      <c r="AX106" s="350">
        <f t="shared" si="10"/>
        <v>94</v>
      </c>
      <c r="AY106" s="350">
        <f t="shared" si="11"/>
        <v>20</v>
      </c>
    </row>
    <row r="107" spans="1:51" x14ac:dyDescent="0.25">
      <c r="B107" s="322"/>
      <c r="C107" s="321">
        <v>4</v>
      </c>
      <c r="D107" s="67" t="s">
        <v>1361</v>
      </c>
      <c r="E107" s="9">
        <v>3426</v>
      </c>
      <c r="F107" s="319">
        <v>20.5</v>
      </c>
      <c r="G107" s="199">
        <f t="shared" si="14"/>
        <v>48.80952380952381</v>
      </c>
      <c r="H107" s="322">
        <v>197</v>
      </c>
      <c r="I107" s="10">
        <v>413.5</v>
      </c>
      <c r="J107" s="324" t="s">
        <v>296</v>
      </c>
      <c r="K107" s="324" t="s">
        <v>296</v>
      </c>
      <c r="L107" s="324" t="s">
        <v>477</v>
      </c>
      <c r="M107" s="152"/>
      <c r="N107" s="324" t="s">
        <v>295</v>
      </c>
      <c r="O107" s="324" t="s">
        <v>1470</v>
      </c>
      <c r="P107" s="324" t="s">
        <v>294</v>
      </c>
      <c r="Q107" s="325" t="s">
        <v>1470</v>
      </c>
      <c r="R107" s="205">
        <v>29</v>
      </c>
      <c r="S107" s="64" t="s">
        <v>1470</v>
      </c>
      <c r="T107" s="64">
        <v>3</v>
      </c>
      <c r="U107" s="64" t="s">
        <v>1470</v>
      </c>
      <c r="V107" s="64" t="s">
        <v>1470</v>
      </c>
      <c r="W107" s="64">
        <v>4</v>
      </c>
      <c r="X107" s="64">
        <v>3</v>
      </c>
      <c r="Y107" s="322"/>
      <c r="AL107" s="329"/>
      <c r="AO107" s="329"/>
      <c r="AT107" s="330">
        <f t="shared" si="8"/>
        <v>95</v>
      </c>
      <c r="AU107" s="335">
        <v>1</v>
      </c>
      <c r="AV107" s="335">
        <f t="shared" si="9"/>
        <v>7</v>
      </c>
      <c r="AX107" s="350">
        <f t="shared" si="10"/>
        <v>95</v>
      </c>
      <c r="AY107" s="350">
        <f t="shared" si="11"/>
        <v>21</v>
      </c>
    </row>
    <row r="108" spans="1:51" x14ac:dyDescent="0.25">
      <c r="B108" s="322"/>
      <c r="C108" s="321">
        <v>5</v>
      </c>
      <c r="D108" s="67" t="s">
        <v>263</v>
      </c>
      <c r="E108" s="9">
        <v>3571</v>
      </c>
      <c r="F108" s="319">
        <v>20.5</v>
      </c>
      <c r="G108" s="199">
        <f t="shared" si="14"/>
        <v>48.80952380952381</v>
      </c>
      <c r="H108" s="322">
        <v>-108</v>
      </c>
      <c r="I108" s="10">
        <v>417.75</v>
      </c>
      <c r="J108" s="324" t="s">
        <v>1512</v>
      </c>
      <c r="K108" s="324" t="s">
        <v>295</v>
      </c>
      <c r="L108" s="324" t="s">
        <v>295</v>
      </c>
      <c r="M108" s="324" t="s">
        <v>295</v>
      </c>
      <c r="N108" s="152"/>
      <c r="O108" s="324" t="s">
        <v>295</v>
      </c>
      <c r="P108" s="324" t="s">
        <v>1470</v>
      </c>
      <c r="Q108" s="325" t="s">
        <v>1470</v>
      </c>
      <c r="R108" s="205">
        <v>29</v>
      </c>
      <c r="S108" s="64">
        <v>4</v>
      </c>
      <c r="T108" s="64" t="s">
        <v>1470</v>
      </c>
      <c r="U108" s="64">
        <v>3</v>
      </c>
      <c r="V108" s="64">
        <v>3</v>
      </c>
      <c r="W108" s="64">
        <v>3</v>
      </c>
      <c r="X108" s="64">
        <v>4</v>
      </c>
      <c r="Y108" s="322"/>
      <c r="AL108" s="329"/>
      <c r="AO108" s="329"/>
      <c r="AT108" s="330">
        <f t="shared" si="8"/>
        <v>96</v>
      </c>
      <c r="AU108" s="335">
        <v>0</v>
      </c>
      <c r="AV108" s="335">
        <f t="shared" si="9"/>
        <v>7</v>
      </c>
      <c r="AX108" s="350">
        <f t="shared" si="10"/>
        <v>96</v>
      </c>
      <c r="AY108" s="350">
        <f t="shared" si="11"/>
        <v>21</v>
      </c>
    </row>
    <row r="109" spans="1:51" x14ac:dyDescent="0.25">
      <c r="B109" s="322"/>
      <c r="C109" s="322">
        <v>6</v>
      </c>
      <c r="D109" s="67" t="s">
        <v>1360</v>
      </c>
      <c r="E109" s="9">
        <v>3486</v>
      </c>
      <c r="F109" s="319">
        <v>19.5</v>
      </c>
      <c r="G109" s="199">
        <f t="shared" si="14"/>
        <v>46.428571428571431</v>
      </c>
      <c r="H109" s="322">
        <v>41</v>
      </c>
      <c r="I109" s="10">
        <v>403</v>
      </c>
      <c r="J109" s="325" t="s">
        <v>296</v>
      </c>
      <c r="K109" s="325" t="s">
        <v>477</v>
      </c>
      <c r="L109" s="325" t="s">
        <v>295</v>
      </c>
      <c r="M109" s="325" t="s">
        <v>477</v>
      </c>
      <c r="N109" s="325" t="s">
        <v>295</v>
      </c>
      <c r="O109" s="152"/>
      <c r="P109" s="325" t="s">
        <v>295</v>
      </c>
      <c r="Q109" s="325" t="s">
        <v>1470</v>
      </c>
      <c r="R109" s="205">
        <v>29</v>
      </c>
      <c r="S109" s="64">
        <v>4</v>
      </c>
      <c r="T109" s="64" t="s">
        <v>1470</v>
      </c>
      <c r="U109" s="64" t="s">
        <v>1470</v>
      </c>
      <c r="V109" s="64" t="s">
        <v>477</v>
      </c>
      <c r="W109" s="64">
        <v>3</v>
      </c>
      <c r="X109" s="64">
        <v>3</v>
      </c>
      <c r="Y109" s="107"/>
      <c r="AL109" s="329"/>
      <c r="AO109" s="329"/>
      <c r="AT109" s="330">
        <f t="shared" si="8"/>
        <v>97</v>
      </c>
      <c r="AU109" s="335">
        <v>0</v>
      </c>
      <c r="AV109" s="335">
        <f t="shared" si="9"/>
        <v>7</v>
      </c>
      <c r="AX109" s="350">
        <f t="shared" si="10"/>
        <v>97</v>
      </c>
      <c r="AY109" s="350">
        <f t="shared" si="11"/>
        <v>21</v>
      </c>
    </row>
    <row r="110" spans="1:51" x14ac:dyDescent="0.25">
      <c r="B110" s="322"/>
      <c r="C110" s="322">
        <v>7</v>
      </c>
      <c r="D110" s="67" t="s">
        <v>1363</v>
      </c>
      <c r="E110" s="9">
        <v>3483</v>
      </c>
      <c r="F110" s="319">
        <v>17</v>
      </c>
      <c r="G110" s="199">
        <f t="shared" si="14"/>
        <v>40.476190476190474</v>
      </c>
      <c r="H110" s="322">
        <v>-33</v>
      </c>
      <c r="I110" s="10">
        <v>358.5</v>
      </c>
      <c r="J110" s="325" t="s">
        <v>296</v>
      </c>
      <c r="K110" s="325" t="s">
        <v>296</v>
      </c>
      <c r="L110" s="325" t="s">
        <v>477</v>
      </c>
      <c r="M110" s="325" t="s">
        <v>296</v>
      </c>
      <c r="N110" s="325" t="s">
        <v>477</v>
      </c>
      <c r="O110" s="325" t="s">
        <v>295</v>
      </c>
      <c r="P110" s="152"/>
      <c r="Q110" s="325" t="s">
        <v>295</v>
      </c>
      <c r="R110" s="205">
        <v>29</v>
      </c>
      <c r="S110" s="64">
        <v>3</v>
      </c>
      <c r="T110" s="64" t="s">
        <v>477</v>
      </c>
      <c r="U110" s="64">
        <v>2</v>
      </c>
      <c r="V110" s="64" t="s">
        <v>477</v>
      </c>
      <c r="W110" s="64" t="s">
        <v>1470</v>
      </c>
      <c r="X110" s="64" t="s">
        <v>1470</v>
      </c>
      <c r="Y110" s="107"/>
      <c r="AL110" s="329"/>
      <c r="AO110" s="329"/>
      <c r="AT110" s="330">
        <f t="shared" si="8"/>
        <v>98</v>
      </c>
      <c r="AU110" s="335">
        <v>0</v>
      </c>
      <c r="AV110" s="335">
        <f t="shared" si="9"/>
        <v>7</v>
      </c>
      <c r="AX110" s="350">
        <f t="shared" si="10"/>
        <v>98</v>
      </c>
      <c r="AY110" s="350">
        <f t="shared" si="11"/>
        <v>21</v>
      </c>
    </row>
    <row r="111" spans="1:51" x14ac:dyDescent="0.25">
      <c r="B111" s="322"/>
      <c r="C111" s="323">
        <v>8</v>
      </c>
      <c r="D111" s="73" t="s">
        <v>1362</v>
      </c>
      <c r="E111" s="239">
        <v>3488</v>
      </c>
      <c r="F111" s="320">
        <v>16</v>
      </c>
      <c r="G111" s="196">
        <f t="shared" si="14"/>
        <v>38.095238095238095</v>
      </c>
      <c r="H111" s="323">
        <v>-75</v>
      </c>
      <c r="I111" s="12">
        <v>337.5</v>
      </c>
      <c r="J111" s="326" t="s">
        <v>1512</v>
      </c>
      <c r="K111" s="326" t="s">
        <v>296</v>
      </c>
      <c r="L111" s="326" t="s">
        <v>296</v>
      </c>
      <c r="M111" s="326" t="s">
        <v>477</v>
      </c>
      <c r="N111" s="326" t="s">
        <v>477</v>
      </c>
      <c r="O111" s="326" t="s">
        <v>477</v>
      </c>
      <c r="P111" s="326" t="s">
        <v>295</v>
      </c>
      <c r="Q111" s="153"/>
      <c r="R111" s="206">
        <v>29</v>
      </c>
      <c r="S111" s="65">
        <v>2</v>
      </c>
      <c r="T111" s="65" t="s">
        <v>477</v>
      </c>
      <c r="U111" s="65" t="s">
        <v>1470</v>
      </c>
      <c r="V111" s="65">
        <v>4</v>
      </c>
      <c r="W111" s="65">
        <v>2</v>
      </c>
      <c r="X111" s="65">
        <v>2</v>
      </c>
      <c r="Y111" s="107"/>
      <c r="AL111" s="329"/>
      <c r="AO111" s="329"/>
      <c r="AT111" s="330">
        <f t="shared" si="8"/>
        <v>99</v>
      </c>
      <c r="AU111" s="335">
        <v>0</v>
      </c>
      <c r="AV111" s="335">
        <f t="shared" si="9"/>
        <v>7</v>
      </c>
      <c r="AX111" s="350">
        <f t="shared" si="10"/>
        <v>99</v>
      </c>
      <c r="AY111" s="350">
        <f t="shared" si="11"/>
        <v>21</v>
      </c>
    </row>
    <row r="112" spans="1:51" x14ac:dyDescent="0.25">
      <c r="B112" s="299"/>
      <c r="C112" s="146"/>
      <c r="D112" s="301"/>
      <c r="E112" s="146"/>
      <c r="F112" s="188"/>
      <c r="G112" s="188"/>
      <c r="H112" s="302"/>
      <c r="I112" s="166"/>
      <c r="J112" s="165"/>
      <c r="K112" s="165"/>
      <c r="L112" s="165"/>
      <c r="M112" s="165"/>
      <c r="N112" s="165"/>
      <c r="O112" s="165"/>
      <c r="P112" s="165"/>
      <c r="Q112" s="165"/>
      <c r="R112" s="303"/>
      <c r="S112" s="302"/>
      <c r="T112" s="302"/>
      <c r="U112" s="302"/>
      <c r="V112" s="302"/>
      <c r="W112" s="299"/>
      <c r="X112" s="299"/>
      <c r="Y112" s="299"/>
      <c r="AL112" s="329"/>
      <c r="AO112" s="329"/>
      <c r="AT112" s="330">
        <v>100</v>
      </c>
      <c r="AU112" s="335">
        <v>0</v>
      </c>
      <c r="AV112" s="335">
        <f t="shared" si="9"/>
        <v>7</v>
      </c>
      <c r="AX112" s="350">
        <v>100</v>
      </c>
      <c r="AY112" s="350">
        <f t="shared" si="11"/>
        <v>21</v>
      </c>
    </row>
    <row r="113" spans="2:44" x14ac:dyDescent="0.25">
      <c r="B113" s="299"/>
      <c r="C113" s="146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  <c r="V113" s="188"/>
      <c r="W113" s="188"/>
      <c r="X113" s="188"/>
      <c r="Y113" s="299"/>
      <c r="AL113" s="329"/>
      <c r="AO113" s="329"/>
    </row>
    <row r="114" spans="2:44" x14ac:dyDescent="0.25">
      <c r="B114" s="314"/>
      <c r="C114" s="146"/>
      <c r="E114" s="314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8"/>
      <c r="X114" s="188"/>
      <c r="Y114" s="314"/>
      <c r="Z114" s="315"/>
      <c r="AA114" s="309"/>
      <c r="AL114" s="329"/>
      <c r="AO114" s="329"/>
    </row>
    <row r="115" spans="2:44" x14ac:dyDescent="0.25">
      <c r="B115" s="299"/>
      <c r="C115" s="146"/>
      <c r="F115" s="188"/>
      <c r="G115" s="188"/>
      <c r="H115" s="302"/>
      <c r="I115" s="166"/>
      <c r="J115" s="165"/>
      <c r="K115" s="165"/>
      <c r="L115" s="165"/>
      <c r="M115" s="165"/>
      <c r="N115" s="165"/>
      <c r="O115" s="165"/>
      <c r="P115" s="165"/>
      <c r="Q115" s="165"/>
      <c r="R115" s="303"/>
      <c r="S115" s="302"/>
      <c r="T115" s="302"/>
      <c r="U115" s="302"/>
      <c r="V115" s="302"/>
      <c r="W115" s="299"/>
      <c r="X115" s="299"/>
      <c r="Y115" s="299"/>
      <c r="AL115" s="329"/>
      <c r="AO115" s="329"/>
    </row>
    <row r="116" spans="2:44" x14ac:dyDescent="0.25">
      <c r="B116" s="299"/>
      <c r="C116" s="146"/>
      <c r="D116" s="301"/>
      <c r="E116" s="146"/>
      <c r="F116" s="188"/>
      <c r="G116" s="188"/>
      <c r="H116" s="302"/>
      <c r="I116" s="166"/>
      <c r="J116" s="165"/>
      <c r="K116" s="165"/>
      <c r="L116" s="165"/>
      <c r="M116" s="165"/>
      <c r="N116" s="165"/>
      <c r="O116" s="165"/>
      <c r="P116" s="165"/>
      <c r="Q116" s="165"/>
      <c r="R116" s="303"/>
      <c r="S116" s="302"/>
      <c r="T116" s="302"/>
      <c r="U116" s="302"/>
      <c r="V116" s="302"/>
      <c r="W116" s="299"/>
      <c r="X116" s="197"/>
      <c r="Y116" s="197"/>
      <c r="AG116" s="193"/>
      <c r="AH116" s="193"/>
      <c r="AI116" s="193"/>
      <c r="AJ116" s="193"/>
      <c r="AK116" s="166"/>
      <c r="AL116" s="146"/>
      <c r="AM116" s="194"/>
      <c r="AN116" s="194"/>
      <c r="AO116" s="146"/>
      <c r="AP116" s="194"/>
      <c r="AQ116" s="334"/>
    </row>
    <row r="117" spans="2:44" x14ac:dyDescent="0.25">
      <c r="B117" s="107" t="s">
        <v>2084</v>
      </c>
      <c r="C117" s="458" t="s">
        <v>2085</v>
      </c>
      <c r="E117" s="300"/>
      <c r="F117" s="209"/>
      <c r="G117" s="305"/>
      <c r="H117" s="305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64"/>
      <c r="U117" s="64"/>
      <c r="V117" s="143"/>
      <c r="AG117" s="110" t="s">
        <v>247</v>
      </c>
      <c r="AH117" s="110" t="s">
        <v>45</v>
      </c>
      <c r="AI117" s="110" t="s">
        <v>317</v>
      </c>
      <c r="AJ117" s="110" t="s">
        <v>321</v>
      </c>
      <c r="AK117" s="110" t="s">
        <v>322</v>
      </c>
      <c r="AL117" s="342" t="s">
        <v>318</v>
      </c>
      <c r="AM117" s="112" t="s">
        <v>1964</v>
      </c>
      <c r="AN117" s="112" t="s">
        <v>2064</v>
      </c>
      <c r="AO117" s="342" t="s">
        <v>318</v>
      </c>
      <c r="AP117" s="111" t="s">
        <v>319</v>
      </c>
      <c r="AQ117" s="342" t="s">
        <v>318</v>
      </c>
      <c r="AR117" s="111" t="s">
        <v>323</v>
      </c>
    </row>
    <row r="118" spans="2:44" ht="12" customHeight="1" x14ac:dyDescent="0.25">
      <c r="B118" s="69"/>
      <c r="C118" s="210"/>
      <c r="E118" s="210"/>
      <c r="F118" s="209"/>
      <c r="T118" s="210"/>
      <c r="U118" s="210"/>
      <c r="V118" s="210"/>
      <c r="AG118" s="348" t="s">
        <v>462</v>
      </c>
      <c r="AH118" s="438">
        <v>3589</v>
      </c>
      <c r="AI118" s="424" t="s">
        <v>2067</v>
      </c>
      <c r="AJ118" s="441">
        <v>0.53500000000000003</v>
      </c>
      <c r="AK118" s="424" t="s">
        <v>1183</v>
      </c>
      <c r="AL118" s="435" t="s">
        <v>1973</v>
      </c>
      <c r="AM118" s="436" t="s">
        <v>1966</v>
      </c>
      <c r="AN118" s="428" t="s">
        <v>2066</v>
      </c>
      <c r="AO118" s="424" t="s">
        <v>1970</v>
      </c>
      <c r="AP118" s="423" t="s">
        <v>1967</v>
      </c>
      <c r="AQ118" s="420" t="s">
        <v>1969</v>
      </c>
      <c r="AR118" s="417" t="s">
        <v>1968</v>
      </c>
    </row>
    <row r="119" spans="2:44" ht="12" customHeight="1" x14ac:dyDescent="0.2">
      <c r="B119" s="69"/>
      <c r="C119" s="203"/>
      <c r="E119" s="203"/>
      <c r="F119" s="202"/>
      <c r="T119" s="203"/>
      <c r="U119" s="203"/>
      <c r="V119" s="203"/>
      <c r="AG119" s="349" t="s">
        <v>1856</v>
      </c>
      <c r="AH119" s="437"/>
      <c r="AI119" s="425"/>
      <c r="AJ119" s="439"/>
      <c r="AK119" s="425"/>
      <c r="AL119" s="431"/>
      <c r="AM119" s="426"/>
      <c r="AN119" s="429"/>
      <c r="AO119" s="425"/>
      <c r="AP119" s="415"/>
      <c r="AQ119" s="421"/>
      <c r="AR119" s="418"/>
    </row>
    <row r="120" spans="2:44" ht="12" customHeight="1" x14ac:dyDescent="0.25">
      <c r="AG120" s="437" t="s">
        <v>1855</v>
      </c>
      <c r="AH120" s="437">
        <v>3587</v>
      </c>
      <c r="AI120" s="425" t="s">
        <v>2075</v>
      </c>
      <c r="AJ120" s="439">
        <v>0.46500000000000002</v>
      </c>
      <c r="AK120" s="425" t="s">
        <v>2068</v>
      </c>
      <c r="AL120" s="431" t="s">
        <v>1972</v>
      </c>
      <c r="AM120" s="426" t="s">
        <v>1965</v>
      </c>
      <c r="AN120" s="429" t="s">
        <v>2065</v>
      </c>
      <c r="AO120" s="425" t="s">
        <v>1971</v>
      </c>
      <c r="AP120" s="415" t="s">
        <v>1862</v>
      </c>
      <c r="AQ120" s="421"/>
      <c r="AR120" s="418"/>
    </row>
    <row r="121" spans="2:44" x14ac:dyDescent="0.25">
      <c r="AG121" s="430"/>
      <c r="AH121" s="430"/>
      <c r="AI121" s="427"/>
      <c r="AJ121" s="440"/>
      <c r="AK121" s="427"/>
      <c r="AL121" s="432"/>
      <c r="AM121" s="433"/>
      <c r="AN121" s="434"/>
      <c r="AO121" s="430"/>
      <c r="AP121" s="416"/>
      <c r="AQ121" s="422"/>
      <c r="AR121" s="419"/>
    </row>
    <row r="122" spans="2:44" x14ac:dyDescent="0.25">
      <c r="AG122" s="207"/>
      <c r="AH122" s="207"/>
      <c r="AI122" s="207"/>
      <c r="AJ122" s="207"/>
      <c r="AK122" s="21"/>
      <c r="AL122" s="336"/>
      <c r="AM122" s="208"/>
      <c r="AN122" s="208"/>
      <c r="AO122" s="336"/>
      <c r="AP122" s="208"/>
      <c r="AQ122" s="333"/>
      <c r="AR122" s="106"/>
    </row>
    <row r="123" spans="2:44" x14ac:dyDescent="0.25">
      <c r="AH123" s="63"/>
      <c r="AI123" s="63"/>
      <c r="AJ123" s="63"/>
    </row>
    <row r="124" spans="2:44" x14ac:dyDescent="0.25">
      <c r="AH124" s="63"/>
      <c r="AI124" s="63"/>
      <c r="AJ124" s="63"/>
    </row>
    <row r="125" spans="2:44" x14ac:dyDescent="0.25">
      <c r="AH125" s="63"/>
      <c r="AI125" s="63"/>
      <c r="AJ125" s="63"/>
    </row>
    <row r="126" spans="2:44" x14ac:dyDescent="0.25">
      <c r="AH126" s="64"/>
    </row>
    <row r="127" spans="2:44" x14ac:dyDescent="0.25">
      <c r="AH127" s="64"/>
    </row>
    <row r="128" spans="2:44" x14ac:dyDescent="0.25">
      <c r="AH128" s="64"/>
    </row>
    <row r="129" spans="34:34" x14ac:dyDescent="0.25">
      <c r="AH129" s="64"/>
    </row>
    <row r="130" spans="34:34" x14ac:dyDescent="0.25">
      <c r="AH130" s="64"/>
    </row>
    <row r="131" spans="34:34" x14ac:dyDescent="0.25">
      <c r="AH131" s="64"/>
    </row>
    <row r="132" spans="34:34" x14ac:dyDescent="0.25">
      <c r="AH132" s="64"/>
    </row>
  </sheetData>
  <sortState xmlns:xlrd2="http://schemas.microsoft.com/office/spreadsheetml/2017/richdata2" ref="AS117:AS144">
    <sortCondition descending="1" ref="AS117:AS144"/>
  </sortState>
  <mergeCells count="23">
    <mergeCell ref="AG120:AG121"/>
    <mergeCell ref="AH118:AH119"/>
    <mergeCell ref="AH120:AH121"/>
    <mergeCell ref="AI120:AI121"/>
    <mergeCell ref="AJ120:AJ121"/>
    <mergeCell ref="AJ118:AJ119"/>
    <mergeCell ref="AI118:AI119"/>
    <mergeCell ref="AM36:AM37"/>
    <mergeCell ref="AM39:AM40"/>
    <mergeCell ref="AK120:AK121"/>
    <mergeCell ref="AN118:AN119"/>
    <mergeCell ref="AO120:AO121"/>
    <mergeCell ref="AL120:AL121"/>
    <mergeCell ref="AM120:AM121"/>
    <mergeCell ref="AN120:AN121"/>
    <mergeCell ref="AK118:AK119"/>
    <mergeCell ref="AL118:AL119"/>
    <mergeCell ref="AM118:AM119"/>
    <mergeCell ref="AP120:AP121"/>
    <mergeCell ref="AR118:AR121"/>
    <mergeCell ref="AQ118:AQ121"/>
    <mergeCell ref="AP118:AP119"/>
    <mergeCell ref="AO118:AO11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39"/>
  <sheetViews>
    <sheetView zoomScale="166" zoomScaleNormal="166" workbookViewId="0">
      <pane ySplit="10" topLeftCell="A48" activePane="bottomLeft" state="frozen"/>
      <selection pane="bottomLeft" activeCell="A54" sqref="A54"/>
    </sheetView>
  </sheetViews>
  <sheetFormatPr defaultRowHeight="15" x14ac:dyDescent="0.25"/>
  <cols>
    <col min="1" max="1" width="1.7109375" style="80" customWidth="1"/>
    <col min="2" max="2" width="2.7109375" style="80" customWidth="1"/>
    <col min="3" max="3" width="2.28515625" style="80" customWidth="1"/>
    <col min="4" max="4" width="14.28515625" style="81" customWidth="1"/>
    <col min="5" max="5" width="4.7109375" style="81" customWidth="1"/>
    <col min="6" max="6" width="4" style="82" customWidth="1"/>
    <col min="7" max="7" width="0.85546875" style="81" customWidth="1"/>
    <col min="8" max="8" width="4.7109375" style="81" customWidth="1"/>
    <col min="9" max="9" width="4" style="82" customWidth="1"/>
    <col min="10" max="10" width="0.85546875" style="81" customWidth="1"/>
    <col min="11" max="11" width="4.7109375" style="81" customWidth="1"/>
    <col min="12" max="12" width="4" style="82" customWidth="1"/>
    <col min="13" max="13" width="0.85546875" style="81" customWidth="1"/>
    <col min="14" max="14" width="4.7109375" style="81" customWidth="1"/>
    <col min="15" max="15" width="4" style="82" customWidth="1"/>
    <col min="16" max="16" width="0.85546875" style="81" customWidth="1"/>
    <col min="17" max="17" width="4.7109375" style="81" customWidth="1"/>
    <col min="18" max="18" width="4" style="82" customWidth="1"/>
    <col min="19" max="19" width="0.85546875" style="81" customWidth="1"/>
    <col min="20" max="20" width="4.7109375" style="81" customWidth="1"/>
    <col min="21" max="21" width="4" style="82" customWidth="1"/>
    <col min="22" max="22" width="0.85546875" style="82" customWidth="1"/>
    <col min="23" max="23" width="4.7109375" style="80" customWidth="1"/>
    <col min="24" max="24" width="3.7109375" style="80" customWidth="1"/>
    <col min="25" max="16384" width="9.140625" style="80"/>
  </cols>
  <sheetData>
    <row r="1" spans="1:24" ht="18.75" x14ac:dyDescent="0.3">
      <c r="A1" s="79" t="s">
        <v>2081</v>
      </c>
    </row>
    <row r="4" spans="1:24" hidden="1" x14ac:dyDescent="0.25"/>
    <row r="5" spans="1:24" hidden="1" x14ac:dyDescent="0.25"/>
    <row r="6" spans="1:24" hidden="1" x14ac:dyDescent="0.25"/>
    <row r="7" spans="1:24" hidden="1" x14ac:dyDescent="0.25">
      <c r="D7" s="83"/>
    </row>
    <row r="8" spans="1:24" hidden="1" x14ac:dyDescent="0.25">
      <c r="D8" s="83"/>
    </row>
    <row r="9" spans="1:24" s="84" customFormat="1" ht="11.45" customHeight="1" x14ac:dyDescent="0.2">
      <c r="C9" s="410" t="s">
        <v>1850</v>
      </c>
      <c r="D9" s="411"/>
      <c r="E9" s="414" t="s">
        <v>254</v>
      </c>
      <c r="F9" s="414"/>
      <c r="G9" s="91"/>
      <c r="H9" s="414" t="s">
        <v>255</v>
      </c>
      <c r="I9" s="414"/>
      <c r="J9" s="91"/>
      <c r="K9" s="414" t="s">
        <v>256</v>
      </c>
      <c r="L9" s="414"/>
      <c r="M9" s="91"/>
      <c r="N9" s="414" t="s">
        <v>257</v>
      </c>
      <c r="O9" s="414"/>
      <c r="P9" s="91"/>
      <c r="Q9" s="414" t="s">
        <v>258</v>
      </c>
      <c r="R9" s="414"/>
      <c r="S9" s="91"/>
      <c r="T9" s="414" t="s">
        <v>247</v>
      </c>
      <c r="U9" s="414"/>
      <c r="V9" s="91"/>
      <c r="W9" s="414" t="s">
        <v>251</v>
      </c>
      <c r="X9" s="414"/>
    </row>
    <row r="10" spans="1:24" s="84" customFormat="1" ht="11.45" customHeight="1" x14ac:dyDescent="0.2">
      <c r="C10" s="412"/>
      <c r="D10" s="413"/>
      <c r="E10" s="92" t="s">
        <v>0</v>
      </c>
      <c r="F10" s="93" t="s">
        <v>249</v>
      </c>
      <c r="G10" s="92"/>
      <c r="H10" s="92" t="s">
        <v>0</v>
      </c>
      <c r="I10" s="93" t="s">
        <v>249</v>
      </c>
      <c r="J10" s="92"/>
      <c r="K10" s="92" t="s">
        <v>248</v>
      </c>
      <c r="L10" s="93" t="s">
        <v>249</v>
      </c>
      <c r="M10" s="92"/>
      <c r="N10" s="92" t="s">
        <v>248</v>
      </c>
      <c r="O10" s="93" t="s">
        <v>249</v>
      </c>
      <c r="P10" s="92"/>
      <c r="Q10" s="92" t="s">
        <v>0</v>
      </c>
      <c r="R10" s="93" t="s">
        <v>249</v>
      </c>
      <c r="S10" s="92">
        <v>20</v>
      </c>
      <c r="T10" s="92" t="s">
        <v>248</v>
      </c>
      <c r="U10" s="93" t="s">
        <v>249</v>
      </c>
      <c r="V10" s="93"/>
      <c r="W10" s="92" t="s">
        <v>0</v>
      </c>
      <c r="X10" s="93" t="s">
        <v>249</v>
      </c>
    </row>
    <row r="11" spans="1:24" s="85" customFormat="1" ht="11.1" customHeight="1" x14ac:dyDescent="0.2">
      <c r="C11" s="100"/>
      <c r="D11" s="89" t="s">
        <v>253</v>
      </c>
      <c r="E11" s="89">
        <v>204</v>
      </c>
      <c r="F11" s="90"/>
      <c r="G11" s="89"/>
      <c r="H11" s="89">
        <v>112</v>
      </c>
      <c r="I11" s="90"/>
      <c r="J11" s="89"/>
      <c r="K11" s="89">
        <v>112</v>
      </c>
      <c r="L11" s="90"/>
      <c r="M11" s="89"/>
      <c r="N11" s="89">
        <v>112</v>
      </c>
      <c r="O11" s="90"/>
      <c r="P11" s="89"/>
      <c r="Q11" s="89">
        <v>168</v>
      </c>
      <c r="R11" s="90"/>
      <c r="S11" s="89"/>
      <c r="T11" s="89">
        <v>100</v>
      </c>
      <c r="U11" s="90"/>
      <c r="V11" s="90"/>
      <c r="W11" s="89">
        <f>E11+H11+K11+N11+Q11+T11</f>
        <v>808</v>
      </c>
      <c r="X11" s="90"/>
    </row>
    <row r="12" spans="1:24" s="85" customFormat="1" ht="11.1" customHeight="1" x14ac:dyDescent="0.2">
      <c r="C12" s="407" t="s">
        <v>260</v>
      </c>
      <c r="D12" s="98" t="s">
        <v>1854</v>
      </c>
      <c r="E12" s="89">
        <v>55</v>
      </c>
      <c r="F12" s="90">
        <f>E12*100/E11</f>
        <v>26.96078431372549</v>
      </c>
      <c r="G12" s="89"/>
      <c r="H12" s="89">
        <v>61</v>
      </c>
      <c r="I12" s="90">
        <f>H12*100/H11</f>
        <v>54.464285714285715</v>
      </c>
      <c r="J12" s="89"/>
      <c r="K12" s="89">
        <v>60</v>
      </c>
      <c r="L12" s="90">
        <f>K12*100/K11</f>
        <v>53.571428571428569</v>
      </c>
      <c r="M12" s="89"/>
      <c r="N12" s="89">
        <v>73</v>
      </c>
      <c r="O12" s="90">
        <f>N12*100/N11</f>
        <v>65.178571428571431</v>
      </c>
      <c r="P12" s="89"/>
      <c r="Q12" s="89">
        <v>126</v>
      </c>
      <c r="R12" s="90">
        <f>Q12*100/Q11</f>
        <v>75</v>
      </c>
      <c r="S12" s="89"/>
      <c r="T12" s="89">
        <v>79</v>
      </c>
      <c r="U12" s="90">
        <f>T12*100/T11</f>
        <v>79</v>
      </c>
      <c r="V12" s="90"/>
      <c r="W12" s="89">
        <f t="shared" ref="W12:W31" si="0">E12+H12+K12+N12+Q12+T12</f>
        <v>454</v>
      </c>
      <c r="X12" s="90">
        <f>W12*100/W11</f>
        <v>56.188118811881189</v>
      </c>
    </row>
    <row r="13" spans="1:24" s="85" customFormat="1" ht="11.1" customHeight="1" x14ac:dyDescent="0.2">
      <c r="C13" s="408"/>
      <c r="D13" s="98" t="s">
        <v>250</v>
      </c>
      <c r="E13" s="89">
        <v>149</v>
      </c>
      <c r="F13" s="90">
        <f>E13*100/E11</f>
        <v>73.039215686274517</v>
      </c>
      <c r="G13" s="89"/>
      <c r="H13" s="89">
        <v>51</v>
      </c>
      <c r="I13" s="90">
        <f>H13*100/H11</f>
        <v>45.535714285714285</v>
      </c>
      <c r="J13" s="89"/>
      <c r="K13" s="89">
        <v>52</v>
      </c>
      <c r="L13" s="90">
        <f>K13*100/K11</f>
        <v>46.428571428571431</v>
      </c>
      <c r="M13" s="89"/>
      <c r="N13" s="89">
        <v>39</v>
      </c>
      <c r="O13" s="90">
        <f>N13*100/N11</f>
        <v>34.821428571428569</v>
      </c>
      <c r="P13" s="89"/>
      <c r="Q13" s="89">
        <v>42</v>
      </c>
      <c r="R13" s="90">
        <f>Q13*100/Q11</f>
        <v>25</v>
      </c>
      <c r="S13" s="89"/>
      <c r="T13" s="89">
        <v>21</v>
      </c>
      <c r="U13" s="90">
        <f>T13*100/T11</f>
        <v>21</v>
      </c>
      <c r="V13" s="90"/>
      <c r="W13" s="89">
        <f t="shared" si="0"/>
        <v>354</v>
      </c>
      <c r="X13" s="90">
        <f>W13*100/W11</f>
        <v>43.811881188118811</v>
      </c>
    </row>
    <row r="14" spans="1:24" s="85" customFormat="1" ht="11.1" customHeight="1" x14ac:dyDescent="0.2">
      <c r="C14" s="408"/>
      <c r="D14" s="99" t="s">
        <v>6</v>
      </c>
      <c r="E14" s="89">
        <v>92</v>
      </c>
      <c r="F14" s="90">
        <f>E14*100/E11</f>
        <v>45.098039215686278</v>
      </c>
      <c r="G14" s="89"/>
      <c r="H14" s="89">
        <v>31</v>
      </c>
      <c r="I14" s="90">
        <f>H14*100/H11</f>
        <v>27.678571428571427</v>
      </c>
      <c r="J14" s="89"/>
      <c r="K14" s="89">
        <v>35</v>
      </c>
      <c r="L14" s="90">
        <f>K14*100/K11</f>
        <v>31.25</v>
      </c>
      <c r="M14" s="89"/>
      <c r="N14" s="89">
        <v>29</v>
      </c>
      <c r="O14" s="90">
        <f>N14*100/N11</f>
        <v>25.892857142857142</v>
      </c>
      <c r="P14" s="89"/>
      <c r="Q14" s="89">
        <v>35</v>
      </c>
      <c r="R14" s="90">
        <f>Q14*100/Q11</f>
        <v>20.833333333333332</v>
      </c>
      <c r="S14" s="89"/>
      <c r="T14" s="89">
        <v>19</v>
      </c>
      <c r="U14" s="90">
        <f>T14*100/T11</f>
        <v>19</v>
      </c>
      <c r="V14" s="90"/>
      <c r="W14" s="89">
        <f t="shared" si="0"/>
        <v>241</v>
      </c>
      <c r="X14" s="90">
        <f>W14*100/W11</f>
        <v>29.826732673267326</v>
      </c>
    </row>
    <row r="15" spans="1:24" s="85" customFormat="1" ht="11.1" customHeight="1" x14ac:dyDescent="0.2">
      <c r="C15" s="408"/>
      <c r="D15" s="99" t="s">
        <v>7</v>
      </c>
      <c r="E15" s="89">
        <v>57</v>
      </c>
      <c r="F15" s="90">
        <f>E15*100/E11</f>
        <v>27.941176470588236</v>
      </c>
      <c r="G15" s="89"/>
      <c r="H15" s="89">
        <v>20</v>
      </c>
      <c r="I15" s="90">
        <f>H15*100/H11</f>
        <v>17.857142857142858</v>
      </c>
      <c r="J15" s="89"/>
      <c r="K15" s="89">
        <v>17</v>
      </c>
      <c r="L15" s="90">
        <f>K15*100/K11</f>
        <v>15.178571428571429</v>
      </c>
      <c r="M15" s="89"/>
      <c r="N15" s="89">
        <v>10</v>
      </c>
      <c r="O15" s="90">
        <f>N15*100/N11</f>
        <v>8.9285714285714288</v>
      </c>
      <c r="P15" s="89"/>
      <c r="Q15" s="89">
        <v>7</v>
      </c>
      <c r="R15" s="90">
        <f>Q15*100/Q11</f>
        <v>4.166666666666667</v>
      </c>
      <c r="S15" s="89"/>
      <c r="T15" s="89">
        <v>2</v>
      </c>
      <c r="U15" s="90">
        <f>T15*100/T11</f>
        <v>2</v>
      </c>
      <c r="V15" s="90"/>
      <c r="W15" s="89">
        <f t="shared" si="0"/>
        <v>113</v>
      </c>
      <c r="X15" s="90">
        <f>W15*100/W11</f>
        <v>13.985148514851485</v>
      </c>
    </row>
    <row r="16" spans="1:24" s="85" customFormat="1" ht="11.1" hidden="1" customHeight="1" x14ac:dyDescent="0.2">
      <c r="C16" s="408"/>
      <c r="D16" s="99" t="s">
        <v>252</v>
      </c>
      <c r="E16" s="89"/>
      <c r="F16" s="90">
        <f>E16*100/E12</f>
        <v>0</v>
      </c>
      <c r="G16" s="89"/>
      <c r="H16" s="89"/>
      <c r="I16" s="90">
        <f>H16*100/H12</f>
        <v>0</v>
      </c>
      <c r="J16" s="89"/>
      <c r="K16" s="89"/>
      <c r="L16" s="90"/>
      <c r="M16" s="89"/>
      <c r="N16" s="89"/>
      <c r="O16" s="90"/>
      <c r="P16" s="89"/>
      <c r="Q16" s="89"/>
      <c r="R16" s="90"/>
      <c r="S16" s="89"/>
      <c r="T16" s="89"/>
      <c r="U16" s="90"/>
      <c r="V16" s="90"/>
      <c r="W16" s="89">
        <f t="shared" si="0"/>
        <v>0</v>
      </c>
      <c r="X16" s="90"/>
    </row>
    <row r="17" spans="3:26" s="85" customFormat="1" ht="11.1" customHeight="1" x14ac:dyDescent="0.2">
      <c r="C17" s="408"/>
      <c r="D17" s="99" t="s">
        <v>1851</v>
      </c>
      <c r="E17" s="90">
        <f>E14+0.5*E12</f>
        <v>119.5</v>
      </c>
      <c r="F17" s="90">
        <f>E17*100/E11</f>
        <v>58.578431372549019</v>
      </c>
      <c r="G17" s="89"/>
      <c r="H17" s="90">
        <f>H14+0.5*H12</f>
        <v>61.5</v>
      </c>
      <c r="I17" s="90">
        <f>H17*100/H11</f>
        <v>54.910714285714285</v>
      </c>
      <c r="J17" s="89"/>
      <c r="K17" s="90">
        <f>K14+0.5*K12</f>
        <v>65</v>
      </c>
      <c r="L17" s="90">
        <f>K17*100/K11</f>
        <v>58.035714285714285</v>
      </c>
      <c r="M17" s="89"/>
      <c r="N17" s="90">
        <f>N14+0.5*N12</f>
        <v>65.5</v>
      </c>
      <c r="O17" s="90">
        <f>N17*100/N11</f>
        <v>58.482142857142854</v>
      </c>
      <c r="P17" s="89"/>
      <c r="Q17" s="90">
        <f>Q14+0.5*Q12</f>
        <v>98</v>
      </c>
      <c r="R17" s="90">
        <f>Q17*100/Q11</f>
        <v>58.333333333333336</v>
      </c>
      <c r="S17" s="89"/>
      <c r="T17" s="90">
        <f>T14+0.5*T12</f>
        <v>58.5</v>
      </c>
      <c r="U17" s="90">
        <f>T17*100/T11</f>
        <v>58.5</v>
      </c>
      <c r="V17" s="90"/>
      <c r="W17" s="89">
        <f t="shared" si="0"/>
        <v>468</v>
      </c>
      <c r="X17" s="90">
        <f>W17*100/W11</f>
        <v>57.920792079207921</v>
      </c>
    </row>
    <row r="18" spans="3:26" s="85" customFormat="1" ht="11.1" customHeight="1" x14ac:dyDescent="0.2">
      <c r="C18" s="409"/>
      <c r="D18" s="99" t="s">
        <v>1852</v>
      </c>
      <c r="E18" s="90">
        <f>E15+0.5*E12</f>
        <v>84.5</v>
      </c>
      <c r="F18" s="90">
        <f>E18*100/E11</f>
        <v>41.421568627450981</v>
      </c>
      <c r="G18" s="90"/>
      <c r="H18" s="90">
        <f>H15+0.5*H12</f>
        <v>50.5</v>
      </c>
      <c r="I18" s="90">
        <f>H18*100/H11</f>
        <v>45.089285714285715</v>
      </c>
      <c r="J18" s="90"/>
      <c r="K18" s="90">
        <f>K15+0.5*K12</f>
        <v>47</v>
      </c>
      <c r="L18" s="90">
        <f>K18*100/K11</f>
        <v>41.964285714285715</v>
      </c>
      <c r="M18" s="90"/>
      <c r="N18" s="90">
        <f>N15+0.5*N12</f>
        <v>46.5</v>
      </c>
      <c r="O18" s="90">
        <f>N18*100/N11</f>
        <v>41.517857142857146</v>
      </c>
      <c r="P18" s="90"/>
      <c r="Q18" s="90">
        <f>Q15+0.5*Q12</f>
        <v>70</v>
      </c>
      <c r="R18" s="90">
        <f>Q18*100/Q11</f>
        <v>41.666666666666664</v>
      </c>
      <c r="S18" s="90"/>
      <c r="T18" s="90">
        <f>T15+0.5*T12</f>
        <v>41.5</v>
      </c>
      <c r="U18" s="90">
        <f>T18*100/T11</f>
        <v>41.5</v>
      </c>
      <c r="V18" s="90"/>
      <c r="W18" s="89">
        <f t="shared" si="0"/>
        <v>340</v>
      </c>
      <c r="X18" s="90">
        <f>W18*100/W11</f>
        <v>42.079207920792079</v>
      </c>
    </row>
    <row r="19" spans="3:26" s="85" customFormat="1" ht="3" customHeight="1" x14ac:dyDescent="0.2">
      <c r="C19" s="88"/>
      <c r="D19" s="86"/>
      <c r="E19" s="89"/>
      <c r="F19" s="90"/>
      <c r="G19" s="89"/>
      <c r="H19" s="89"/>
      <c r="I19" s="90"/>
      <c r="J19" s="89"/>
      <c r="K19" s="89"/>
      <c r="L19" s="90"/>
      <c r="M19" s="89"/>
      <c r="N19" s="89"/>
      <c r="O19" s="90"/>
      <c r="P19" s="89"/>
      <c r="Q19" s="89"/>
      <c r="R19" s="90"/>
      <c r="S19" s="89"/>
      <c r="T19" s="89"/>
      <c r="U19" s="90"/>
      <c r="V19" s="90"/>
      <c r="W19" s="89"/>
      <c r="X19" s="90"/>
    </row>
    <row r="20" spans="3:26" s="85" customFormat="1" ht="11.1" customHeight="1" x14ac:dyDescent="0.2">
      <c r="C20" s="407" t="s">
        <v>261</v>
      </c>
      <c r="D20" s="86" t="s">
        <v>244</v>
      </c>
      <c r="E20" s="89">
        <v>23</v>
      </c>
      <c r="F20" s="90">
        <f>E20*100/E11</f>
        <v>11.274509803921569</v>
      </c>
      <c r="G20" s="89"/>
      <c r="H20" s="89">
        <v>17</v>
      </c>
      <c r="I20" s="90">
        <f>H20*100/H11</f>
        <v>15.178571428571429</v>
      </c>
      <c r="J20" s="89"/>
      <c r="K20" s="89">
        <v>22</v>
      </c>
      <c r="L20" s="90">
        <f>K20*100/K11</f>
        <v>19.642857142857142</v>
      </c>
      <c r="M20" s="89"/>
      <c r="N20" s="89">
        <v>35</v>
      </c>
      <c r="O20" s="90">
        <f>N20*100/N11</f>
        <v>31.25</v>
      </c>
      <c r="P20" s="89"/>
      <c r="Q20" s="89">
        <v>65</v>
      </c>
      <c r="R20" s="90">
        <f>Q20*100/Q11</f>
        <v>38.69047619047619</v>
      </c>
      <c r="S20" s="89"/>
      <c r="T20" s="89">
        <v>34</v>
      </c>
      <c r="U20" s="90">
        <f>T20*100/T11</f>
        <v>34</v>
      </c>
      <c r="V20" s="90"/>
      <c r="W20" s="89">
        <f t="shared" si="0"/>
        <v>196</v>
      </c>
      <c r="X20" s="90">
        <f>W20*100/W11</f>
        <v>24.257425742574256</v>
      </c>
    </row>
    <row r="21" spans="3:26" s="85" customFormat="1" ht="11.1" customHeight="1" x14ac:dyDescent="0.2">
      <c r="C21" s="408"/>
      <c r="D21" s="86" t="s">
        <v>245</v>
      </c>
      <c r="E21" s="89">
        <v>10</v>
      </c>
      <c r="F21" s="90">
        <f>E21*100/E11</f>
        <v>4.9019607843137258</v>
      </c>
      <c r="G21" s="89"/>
      <c r="H21" s="89">
        <v>21</v>
      </c>
      <c r="I21" s="90">
        <f>H21*100/H11</f>
        <v>18.75</v>
      </c>
      <c r="J21" s="89"/>
      <c r="K21" s="89">
        <v>21</v>
      </c>
      <c r="L21" s="90">
        <f>K21*100/K11</f>
        <v>18.75</v>
      </c>
      <c r="M21" s="89"/>
      <c r="N21" s="89">
        <v>19</v>
      </c>
      <c r="O21" s="90">
        <f>N21*100/N11</f>
        <v>16.964285714285715</v>
      </c>
      <c r="P21" s="89"/>
      <c r="Q21" s="89">
        <v>22</v>
      </c>
      <c r="R21" s="90">
        <f>Q21*100/Q11</f>
        <v>13.095238095238095</v>
      </c>
      <c r="S21" s="89"/>
      <c r="T21" s="89">
        <v>10</v>
      </c>
      <c r="U21" s="90">
        <f>T21*100/T11</f>
        <v>10</v>
      </c>
      <c r="V21" s="90"/>
      <c r="W21" s="89">
        <f t="shared" si="0"/>
        <v>103</v>
      </c>
      <c r="X21" s="90">
        <f>W21*100/W11</f>
        <v>12.747524752475247</v>
      </c>
    </row>
    <row r="22" spans="3:26" s="85" customFormat="1" ht="11.1" customHeight="1" x14ac:dyDescent="0.2">
      <c r="C22" s="408"/>
      <c r="D22" s="86" t="s">
        <v>312</v>
      </c>
      <c r="E22" s="89">
        <v>3</v>
      </c>
      <c r="F22" s="90">
        <f>E22*100/E11</f>
        <v>1.4705882352941178</v>
      </c>
      <c r="G22" s="89"/>
      <c r="H22" s="89">
        <v>3</v>
      </c>
      <c r="I22" s="90">
        <f>H22*100/H11</f>
        <v>2.6785714285714284</v>
      </c>
      <c r="J22" s="89"/>
      <c r="K22" s="89">
        <v>2</v>
      </c>
      <c r="L22" s="90">
        <f>K22*100/K11</f>
        <v>1.7857142857142858</v>
      </c>
      <c r="M22" s="89"/>
      <c r="N22" s="89">
        <v>2</v>
      </c>
      <c r="O22" s="90">
        <f>N22*100/N11</f>
        <v>1.7857142857142858</v>
      </c>
      <c r="P22" s="89"/>
      <c r="Q22" s="89">
        <v>4</v>
      </c>
      <c r="R22" s="90">
        <f>Q22*100/Q11</f>
        <v>2.3809523809523809</v>
      </c>
      <c r="S22" s="89"/>
      <c r="T22" s="89">
        <v>3</v>
      </c>
      <c r="U22" s="90">
        <f>T22*100/T11</f>
        <v>3</v>
      </c>
      <c r="V22" s="90"/>
      <c r="W22" s="89">
        <f t="shared" si="0"/>
        <v>17</v>
      </c>
      <c r="X22" s="90">
        <f>W22*100/W11</f>
        <v>2.1039603960396041</v>
      </c>
    </row>
    <row r="23" spans="3:26" s="85" customFormat="1" ht="11.1" customHeight="1" x14ac:dyDescent="0.2">
      <c r="C23" s="408"/>
      <c r="D23" s="86" t="s">
        <v>403</v>
      </c>
      <c r="E23" s="89">
        <v>0</v>
      </c>
      <c r="F23" s="90">
        <f>E23*100/E11</f>
        <v>0</v>
      </c>
      <c r="G23" s="89"/>
      <c r="H23" s="89">
        <v>0</v>
      </c>
      <c r="I23" s="90">
        <f>H23*100/H11</f>
        <v>0</v>
      </c>
      <c r="J23" s="89"/>
      <c r="K23" s="89">
        <v>0</v>
      </c>
      <c r="L23" s="90">
        <f>K23*100/K11</f>
        <v>0</v>
      </c>
      <c r="M23" s="89"/>
      <c r="N23" s="89">
        <v>0</v>
      </c>
      <c r="O23" s="90">
        <f>N23*100/N11</f>
        <v>0</v>
      </c>
      <c r="P23" s="89"/>
      <c r="Q23" s="89">
        <v>1</v>
      </c>
      <c r="R23" s="90">
        <f>Q23*100/Q11</f>
        <v>0.59523809523809523</v>
      </c>
      <c r="S23" s="89"/>
      <c r="T23" s="89">
        <v>1</v>
      </c>
      <c r="U23" s="90">
        <f>T23*100/T11</f>
        <v>1</v>
      </c>
      <c r="V23" s="90"/>
      <c r="W23" s="89">
        <f t="shared" si="0"/>
        <v>2</v>
      </c>
      <c r="X23" s="90">
        <f>W23*100/W11</f>
        <v>0.24752475247524752</v>
      </c>
    </row>
    <row r="24" spans="3:26" s="85" customFormat="1" ht="11.1" customHeight="1" x14ac:dyDescent="0.2">
      <c r="C24" s="408"/>
      <c r="D24" s="86" t="s">
        <v>315</v>
      </c>
      <c r="E24" s="89">
        <v>19</v>
      </c>
      <c r="F24" s="90">
        <f>E24*100/E11</f>
        <v>9.3137254901960791</v>
      </c>
      <c r="G24" s="89"/>
      <c r="H24" s="89">
        <v>20</v>
      </c>
      <c r="I24" s="90">
        <f>H24*100/H11</f>
        <v>17.857142857142858</v>
      </c>
      <c r="J24" s="89"/>
      <c r="K24" s="89">
        <v>15</v>
      </c>
      <c r="L24" s="90">
        <f>K24*100/K11</f>
        <v>13.392857142857142</v>
      </c>
      <c r="M24" s="89"/>
      <c r="N24" s="89">
        <v>17</v>
      </c>
      <c r="O24" s="90">
        <f>N24*100/N11</f>
        <v>15.178571428571429</v>
      </c>
      <c r="P24" s="89"/>
      <c r="Q24" s="89">
        <v>34</v>
      </c>
      <c r="R24" s="90">
        <f>Q24*100/Q11</f>
        <v>20.238095238095237</v>
      </c>
      <c r="S24" s="89"/>
      <c r="T24" s="89">
        <v>30</v>
      </c>
      <c r="U24" s="90">
        <f>T24*100/T11</f>
        <v>30</v>
      </c>
      <c r="V24" s="90"/>
      <c r="W24" s="89">
        <f t="shared" si="0"/>
        <v>135</v>
      </c>
      <c r="X24" s="90">
        <f>W24*100/W11</f>
        <v>16.707920792079207</v>
      </c>
    </row>
    <row r="25" spans="3:26" s="85" customFormat="1" ht="11.1" customHeight="1" x14ac:dyDescent="0.2">
      <c r="C25" s="408"/>
      <c r="D25" s="86" t="s">
        <v>1853</v>
      </c>
      <c r="E25" s="89">
        <v>46</v>
      </c>
      <c r="F25" s="90">
        <f>E25*100/E11</f>
        <v>22.549019607843139</v>
      </c>
      <c r="G25" s="89"/>
      <c r="H25" s="89">
        <v>25</v>
      </c>
      <c r="I25" s="90">
        <f>H25*100/H11</f>
        <v>22.321428571428573</v>
      </c>
      <c r="J25" s="89"/>
      <c r="K25" s="89">
        <v>22</v>
      </c>
      <c r="L25" s="90">
        <f>K25*100/K11</f>
        <v>19.642857142857142</v>
      </c>
      <c r="M25" s="89"/>
      <c r="N25" s="89">
        <v>19</v>
      </c>
      <c r="O25" s="90">
        <f>N25*100/N11</f>
        <v>16.964285714285715</v>
      </c>
      <c r="P25" s="89"/>
      <c r="Q25" s="89">
        <v>34</v>
      </c>
      <c r="R25" s="90">
        <f>Q25*100/Q11</f>
        <v>20.238095238095237</v>
      </c>
      <c r="S25" s="89"/>
      <c r="T25" s="89">
        <v>30</v>
      </c>
      <c r="U25" s="90">
        <f>T25*100/T11</f>
        <v>30</v>
      </c>
      <c r="V25" s="90"/>
      <c r="W25" s="89">
        <f t="shared" si="0"/>
        <v>176</v>
      </c>
      <c r="X25" s="90">
        <f>W25*100/W11</f>
        <v>21.782178217821784</v>
      </c>
    </row>
    <row r="26" spans="3:26" s="85" customFormat="1" ht="11.1" customHeight="1" x14ac:dyDescent="0.2">
      <c r="C26" s="408"/>
      <c r="D26" s="86" t="s">
        <v>243</v>
      </c>
      <c r="E26" s="89">
        <v>112</v>
      </c>
      <c r="F26" s="90">
        <f>E26*100/E11</f>
        <v>54.901960784313722</v>
      </c>
      <c r="G26" s="89"/>
      <c r="H26" s="89">
        <v>45</v>
      </c>
      <c r="I26" s="90">
        <f>H26*100/H11</f>
        <v>40.178571428571431</v>
      </c>
      <c r="J26" s="89"/>
      <c r="K26" s="89">
        <v>43</v>
      </c>
      <c r="L26" s="90">
        <f>K26*100/K11</f>
        <v>38.392857142857146</v>
      </c>
      <c r="M26" s="89"/>
      <c r="N26" s="89">
        <v>36</v>
      </c>
      <c r="O26" s="90">
        <f>N26*100/N11</f>
        <v>32.142857142857146</v>
      </c>
      <c r="P26" s="89"/>
      <c r="Q26" s="89">
        <v>41</v>
      </c>
      <c r="R26" s="90">
        <f>Q26*100/Q11</f>
        <v>24.404761904761905</v>
      </c>
      <c r="S26" s="89"/>
      <c r="T26" s="89">
        <v>21</v>
      </c>
      <c r="U26" s="90">
        <f>T26*100/T11</f>
        <v>21</v>
      </c>
      <c r="V26" s="90"/>
      <c r="W26" s="89">
        <f t="shared" si="0"/>
        <v>298</v>
      </c>
      <c r="X26" s="90">
        <f>W26*100/W11</f>
        <v>36.881188118811885</v>
      </c>
    </row>
    <row r="27" spans="3:26" s="85" customFormat="1" ht="11.1" customHeight="1" x14ac:dyDescent="0.2">
      <c r="C27" s="408"/>
      <c r="D27" s="86" t="s">
        <v>316</v>
      </c>
      <c r="E27" s="89">
        <v>27</v>
      </c>
      <c r="F27" s="90">
        <f>E27*100/E11</f>
        <v>13.235294117647058</v>
      </c>
      <c r="G27" s="89"/>
      <c r="H27" s="89">
        <v>5</v>
      </c>
      <c r="I27" s="90">
        <f>H27*100/H11</f>
        <v>4.4642857142857144</v>
      </c>
      <c r="J27" s="89"/>
      <c r="K27" s="89">
        <v>7</v>
      </c>
      <c r="L27" s="90">
        <f>K27*100/K11</f>
        <v>6.25</v>
      </c>
      <c r="M27" s="89"/>
      <c r="N27" s="89">
        <v>2</v>
      </c>
      <c r="O27" s="90">
        <f>N27*100/N11</f>
        <v>1.7857142857142858</v>
      </c>
      <c r="P27" s="89"/>
      <c r="Q27" s="89">
        <v>0</v>
      </c>
      <c r="R27" s="90">
        <f>Q27*100/Q11</f>
        <v>0</v>
      </c>
      <c r="S27" s="89"/>
      <c r="T27" s="89">
        <v>0</v>
      </c>
      <c r="U27" s="90">
        <f>T27*100/T11</f>
        <v>0</v>
      </c>
      <c r="V27" s="90"/>
      <c r="W27" s="89">
        <f t="shared" si="0"/>
        <v>41</v>
      </c>
      <c r="X27" s="90">
        <f>W27*100/W11</f>
        <v>5.0742574257425739</v>
      </c>
    </row>
    <row r="28" spans="3:26" s="85" customFormat="1" ht="11.1" customHeight="1" x14ac:dyDescent="0.2">
      <c r="C28" s="408"/>
      <c r="D28" s="86" t="s">
        <v>246</v>
      </c>
      <c r="E28" s="89">
        <v>4</v>
      </c>
      <c r="F28" s="90">
        <f>E28*100/E11</f>
        <v>1.9607843137254901</v>
      </c>
      <c r="G28" s="89"/>
      <c r="H28" s="89">
        <v>0</v>
      </c>
      <c r="I28" s="90">
        <f>H28*100/H11</f>
        <v>0</v>
      </c>
      <c r="J28" s="89"/>
      <c r="K28" s="89">
        <v>2</v>
      </c>
      <c r="L28" s="90">
        <f>K28*100/K11</f>
        <v>1.7857142857142858</v>
      </c>
      <c r="M28" s="89"/>
      <c r="N28" s="89">
        <v>1</v>
      </c>
      <c r="O28" s="90">
        <f>N28*100/N11</f>
        <v>0.8928571428571429</v>
      </c>
      <c r="P28" s="89"/>
      <c r="Q28" s="89">
        <v>1</v>
      </c>
      <c r="R28" s="90">
        <f>Q28*100/Q11</f>
        <v>0.59523809523809523</v>
      </c>
      <c r="S28" s="89"/>
      <c r="T28" s="89">
        <v>0</v>
      </c>
      <c r="U28" s="90">
        <f>T28*100/T11</f>
        <v>0</v>
      </c>
      <c r="V28" s="90"/>
      <c r="W28" s="89">
        <f t="shared" si="0"/>
        <v>8</v>
      </c>
      <c r="X28" s="90">
        <f>W28*100/W11</f>
        <v>0.99009900990099009</v>
      </c>
    </row>
    <row r="29" spans="3:26" s="85" customFormat="1" ht="11.1" customHeight="1" x14ac:dyDescent="0.2">
      <c r="C29" s="408"/>
      <c r="D29" s="86" t="s">
        <v>478</v>
      </c>
      <c r="E29" s="89">
        <v>0</v>
      </c>
      <c r="F29" s="90">
        <f>E29*100/E11</f>
        <v>0</v>
      </c>
      <c r="G29" s="89"/>
      <c r="H29" s="89">
        <v>0</v>
      </c>
      <c r="I29" s="90">
        <f>H29*100/H11</f>
        <v>0</v>
      </c>
      <c r="J29" s="89"/>
      <c r="K29" s="89">
        <v>0</v>
      </c>
      <c r="L29" s="90">
        <f>K29*100/K11</f>
        <v>0</v>
      </c>
      <c r="M29" s="89"/>
      <c r="N29" s="89">
        <v>0</v>
      </c>
      <c r="O29" s="90">
        <f>N29*100/N11</f>
        <v>0</v>
      </c>
      <c r="P29" s="89"/>
      <c r="Q29" s="89">
        <v>0</v>
      </c>
      <c r="R29" s="90">
        <f>Q29*100/Q11</f>
        <v>0</v>
      </c>
      <c r="S29" s="89"/>
      <c r="T29" s="89">
        <v>1</v>
      </c>
      <c r="U29" s="90">
        <f>T29*100/T11</f>
        <v>1</v>
      </c>
      <c r="V29" s="90"/>
      <c r="W29" s="89">
        <f t="shared" si="0"/>
        <v>1</v>
      </c>
      <c r="X29" s="90">
        <f>W29*100/W11</f>
        <v>0.12376237623762376</v>
      </c>
    </row>
    <row r="30" spans="3:26" s="85" customFormat="1" ht="11.1" customHeight="1" x14ac:dyDescent="0.2">
      <c r="C30" s="409"/>
      <c r="D30" s="86" t="s">
        <v>259</v>
      </c>
      <c r="E30" s="89">
        <v>3</v>
      </c>
      <c r="F30" s="90">
        <f>E30*100/E11</f>
        <v>1.4705882352941178</v>
      </c>
      <c r="G30" s="89"/>
      <c r="H30" s="89">
        <v>1</v>
      </c>
      <c r="I30" s="90">
        <f>H30*100/H11</f>
        <v>0.8928571428571429</v>
      </c>
      <c r="J30" s="89"/>
      <c r="K30" s="89">
        <v>0</v>
      </c>
      <c r="L30" s="90">
        <f>K30*100/K11</f>
        <v>0</v>
      </c>
      <c r="M30" s="89"/>
      <c r="N30" s="89">
        <v>0</v>
      </c>
      <c r="O30" s="90">
        <f>N30*100/N11</f>
        <v>0</v>
      </c>
      <c r="P30" s="89"/>
      <c r="Q30" s="89">
        <v>0</v>
      </c>
      <c r="R30" s="90">
        <f>Q30*100/Q11</f>
        <v>0</v>
      </c>
      <c r="S30" s="89"/>
      <c r="T30" s="89">
        <v>0</v>
      </c>
      <c r="U30" s="90">
        <f>T30*100/T11</f>
        <v>0</v>
      </c>
      <c r="V30" s="90"/>
      <c r="W30" s="89">
        <f t="shared" si="0"/>
        <v>4</v>
      </c>
      <c r="X30" s="90">
        <f>W30*100/W11</f>
        <v>0.49504950495049505</v>
      </c>
      <c r="Y30" s="94"/>
      <c r="Z30" s="95"/>
    </row>
    <row r="31" spans="3:26" s="85" customFormat="1" ht="11.1" customHeight="1" x14ac:dyDescent="0.2">
      <c r="C31" s="243"/>
      <c r="D31" s="86" t="s">
        <v>666</v>
      </c>
      <c r="E31" s="89">
        <v>3</v>
      </c>
      <c r="F31" s="90">
        <f>E31*100/E11</f>
        <v>1.4705882352941178</v>
      </c>
      <c r="G31" s="89"/>
      <c r="H31" s="89">
        <v>0</v>
      </c>
      <c r="I31" s="90">
        <f>H31*100/H11</f>
        <v>0</v>
      </c>
      <c r="J31" s="89"/>
      <c r="K31" s="89">
        <v>0</v>
      </c>
      <c r="L31" s="90">
        <f>K31*100/K11</f>
        <v>0</v>
      </c>
      <c r="M31" s="89"/>
      <c r="N31" s="89">
        <v>0</v>
      </c>
      <c r="O31" s="90">
        <f>N31*100/N11</f>
        <v>0</v>
      </c>
      <c r="P31" s="89"/>
      <c r="Q31" s="89">
        <v>0</v>
      </c>
      <c r="R31" s="90">
        <f>Q31*100/Q11</f>
        <v>0</v>
      </c>
      <c r="S31" s="89"/>
      <c r="T31" s="89">
        <v>0</v>
      </c>
      <c r="U31" s="90">
        <f>T31*100/T11</f>
        <v>0</v>
      </c>
      <c r="V31" s="90"/>
      <c r="W31" s="89">
        <f t="shared" si="0"/>
        <v>3</v>
      </c>
      <c r="X31" s="90">
        <f>W31*100/W11</f>
        <v>0.37128712871287128</v>
      </c>
      <c r="Y31" s="102"/>
      <c r="Z31" s="102"/>
    </row>
    <row r="32" spans="3:26" s="85" customFormat="1" ht="3" customHeight="1" x14ac:dyDescent="0.2">
      <c r="C32" s="103"/>
      <c r="D32" s="86"/>
      <c r="E32" s="89"/>
      <c r="F32" s="90"/>
      <c r="G32" s="89"/>
      <c r="H32" s="89"/>
      <c r="I32" s="90"/>
      <c r="J32" s="89"/>
      <c r="K32" s="89"/>
      <c r="L32" s="90"/>
      <c r="M32" s="89"/>
      <c r="N32" s="89"/>
      <c r="O32" s="90"/>
      <c r="P32" s="89"/>
      <c r="Q32" s="89"/>
      <c r="R32" s="90"/>
      <c r="S32" s="89"/>
      <c r="T32" s="89"/>
      <c r="U32" s="90"/>
      <c r="V32" s="90"/>
      <c r="W32" s="89"/>
      <c r="X32" s="90"/>
      <c r="Y32" s="102"/>
      <c r="Z32" s="102"/>
    </row>
    <row r="33" spans="3:26" s="85" customFormat="1" ht="11.1" customHeight="1" x14ac:dyDescent="0.2">
      <c r="C33" s="404" t="s">
        <v>310</v>
      </c>
      <c r="D33" s="229" t="s">
        <v>311</v>
      </c>
      <c r="E33" s="86">
        <v>65.424019607843135</v>
      </c>
      <c r="F33" s="87"/>
      <c r="G33" s="86"/>
      <c r="H33" s="86">
        <v>74.78125</v>
      </c>
      <c r="I33" s="87"/>
      <c r="J33" s="86"/>
      <c r="K33" s="86">
        <v>72.700892857142861</v>
      </c>
      <c r="L33" s="87"/>
      <c r="M33" s="86"/>
      <c r="N33" s="86">
        <v>66.633928571428569</v>
      </c>
      <c r="O33" s="87"/>
      <c r="P33" s="86"/>
      <c r="Q33" s="86">
        <v>80.8</v>
      </c>
      <c r="R33" s="87"/>
      <c r="S33" s="86"/>
      <c r="T33" s="86">
        <v>89.364999999999995</v>
      </c>
      <c r="U33" s="87"/>
      <c r="V33" s="87"/>
      <c r="W33" s="89">
        <f>(E33*E11 + H33*H11 + K33*K11 + N33*N11 + Q33*Q11 + T33*T11)/W11</f>
        <v>74.057425742574253</v>
      </c>
      <c r="X33" s="87"/>
      <c r="Y33" s="102"/>
      <c r="Z33" s="102"/>
    </row>
    <row r="34" spans="3:26" s="85" customFormat="1" ht="11.1" customHeight="1" x14ac:dyDescent="0.2">
      <c r="C34" s="405"/>
      <c r="D34" s="229" t="s">
        <v>583</v>
      </c>
      <c r="E34" s="89">
        <v>1.0435811546840958</v>
      </c>
      <c r="F34" s="90">
        <v>88.309356870020423</v>
      </c>
      <c r="G34" s="89"/>
      <c r="H34" s="89">
        <v>1.0782812500000001</v>
      </c>
      <c r="I34" s="90">
        <f>H34*100/(H34+H35)</f>
        <v>89.281966506145338</v>
      </c>
      <c r="J34" s="89"/>
      <c r="K34" s="89">
        <v>1.0679935515873016</v>
      </c>
      <c r="L34" s="90">
        <f>K34*100/(K34+K35)</f>
        <v>88.855300490069638</v>
      </c>
      <c r="M34" s="89"/>
      <c r="N34" s="89">
        <v>1.7924355158730159</v>
      </c>
      <c r="O34" s="90">
        <f>N34*100/(N34+N35)</f>
        <v>82.03012383233262</v>
      </c>
      <c r="P34" s="89"/>
      <c r="Q34" s="89">
        <v>2.8546114417989417</v>
      </c>
      <c r="R34" s="90">
        <f>Q34*100/(Q34+Q35)</f>
        <v>88.533920664182986</v>
      </c>
      <c r="S34" s="89"/>
      <c r="T34" s="89">
        <v>4.1473138888888892</v>
      </c>
      <c r="U34" s="90">
        <v>92.23483842271412</v>
      </c>
      <c r="V34" s="90"/>
      <c r="W34" s="89">
        <f>(E34*E11 + H34*H11 + K34*K11 + N34*N11 + Q34*Q11 + T34*T11)/W11</f>
        <v>1.9162527502750273</v>
      </c>
      <c r="X34" s="90">
        <f>W34*100/(W34+W35)</f>
        <v>88.627074366341461</v>
      </c>
      <c r="Y34" s="102"/>
      <c r="Z34" s="102"/>
    </row>
    <row r="35" spans="3:26" s="85" customFormat="1" ht="11.1" customHeight="1" x14ac:dyDescent="0.2">
      <c r="C35" s="406"/>
      <c r="D35" s="230" t="s">
        <v>584</v>
      </c>
      <c r="E35" s="245">
        <v>0.1381522331154641</v>
      </c>
      <c r="F35" s="246">
        <f>100-F34</f>
        <v>11.690643129979577</v>
      </c>
      <c r="G35" s="245"/>
      <c r="H35" s="97">
        <v>0.12944444444444447</v>
      </c>
      <c r="I35" s="264">
        <f>H35*100/(H35+H34)</f>
        <v>10.718033493854669</v>
      </c>
      <c r="J35" s="97"/>
      <c r="K35" s="245">
        <v>0.13395337301587307</v>
      </c>
      <c r="L35" s="264">
        <f>K35*100/(K35+K34)</f>
        <v>11.144699509930364</v>
      </c>
      <c r="M35" s="245"/>
      <c r="N35" s="245">
        <v>0.3926587301587301</v>
      </c>
      <c r="O35" s="264">
        <f>N35*100/(N35+N34)</f>
        <v>17.969876167667387</v>
      </c>
      <c r="P35" s="245"/>
      <c r="Q35" s="245">
        <v>0.36970238095238095</v>
      </c>
      <c r="R35" s="264">
        <f>Q35*100/(Q35+Q34)</f>
        <v>11.466079335817012</v>
      </c>
      <c r="S35" s="245"/>
      <c r="T35" s="347">
        <v>0.34915833333333257</v>
      </c>
      <c r="U35" s="264">
        <v>7.7651615772858804</v>
      </c>
      <c r="V35" s="264"/>
      <c r="W35" s="97">
        <f>(E35*E11 + H35*H11 + K35*K11 + N35*N11 + Q35*Q11 + T35*T11)/W11</f>
        <v>0.24590002750274906</v>
      </c>
      <c r="X35" s="264">
        <f>W35*100/(W35+W34)</f>
        <v>11.372925633658548</v>
      </c>
      <c r="Y35" s="102"/>
      <c r="Z35" s="102"/>
    </row>
    <row r="36" spans="3:26" s="85" customFormat="1" ht="2.1" customHeight="1" x14ac:dyDescent="0.2">
      <c r="C36" s="265"/>
      <c r="D36" s="266"/>
      <c r="E36" s="267"/>
      <c r="F36" s="268"/>
      <c r="G36" s="267"/>
      <c r="H36" s="267"/>
      <c r="I36" s="268"/>
      <c r="J36" s="267"/>
      <c r="K36" s="267"/>
      <c r="L36" s="268"/>
      <c r="M36" s="267"/>
      <c r="N36" s="267"/>
      <c r="O36" s="268"/>
      <c r="P36" s="267"/>
      <c r="Q36" s="267"/>
      <c r="R36" s="268"/>
      <c r="S36" s="267"/>
      <c r="T36" s="267"/>
      <c r="U36" s="268"/>
      <c r="V36" s="268"/>
      <c r="W36" s="267"/>
      <c r="X36" s="268"/>
      <c r="Y36" s="102"/>
      <c r="Z36" s="102"/>
    </row>
    <row r="37" spans="3:26" s="85" customFormat="1" ht="11.45" customHeight="1" x14ac:dyDescent="0.2">
      <c r="C37" s="104"/>
      <c r="D37" s="86"/>
      <c r="E37" s="86">
        <f>SUM(E20:E31)-E24-E27-E11</f>
        <v>0</v>
      </c>
      <c r="F37" s="86">
        <f>SUM(F20:F31)-F24-F27-F11</f>
        <v>99.999999999999986</v>
      </c>
      <c r="G37" s="86"/>
      <c r="H37" s="86">
        <f>SUM(H20:H31)-H24-H27-H11</f>
        <v>0</v>
      </c>
      <c r="I37" s="86">
        <f>SUM(I20:I30)-I24-I27-I11</f>
        <v>100</v>
      </c>
      <c r="J37" s="86"/>
      <c r="K37" s="86">
        <f>SUM(K20:K31)-K24-K27-K11</f>
        <v>0</v>
      </c>
      <c r="L37" s="86">
        <f>SUM(L20:L31)-L24-L27-L11</f>
        <v>100.00000000000001</v>
      </c>
      <c r="M37" s="86"/>
      <c r="N37" s="86">
        <f>SUM(N20:N31)-N24-N27-N11</f>
        <v>0</v>
      </c>
      <c r="O37" s="86">
        <f>SUM(O20:O31)-O24-O27-O11</f>
        <v>99.999999999999986</v>
      </c>
      <c r="P37" s="86"/>
      <c r="Q37" s="86">
        <f>SUM(Q20:Q31)-Q24-Q27-Q11</f>
        <v>0</v>
      </c>
      <c r="R37" s="86">
        <f>SUM(R20:R31)-R24-R27-R11</f>
        <v>100</v>
      </c>
      <c r="S37" s="86"/>
      <c r="T37" s="86">
        <f>SUM(T20:T31)-T24-T27-T11</f>
        <v>0</v>
      </c>
      <c r="U37" s="86">
        <f>SUM(U20:U31)-U24-U27-U11</f>
        <v>100</v>
      </c>
      <c r="V37" s="87"/>
      <c r="W37" s="86">
        <f>SUM(W20:W31)-W24-W27-W11</f>
        <v>0</v>
      </c>
      <c r="X37" s="86">
        <f>SUM(X20:X31)-X24-X27-X11</f>
        <v>99.999999999999986</v>
      </c>
      <c r="Y37" s="102"/>
      <c r="Z37" s="102"/>
    </row>
    <row r="39" spans="3:26" x14ac:dyDescent="0.25">
      <c r="T39" s="82"/>
    </row>
  </sheetData>
  <mergeCells count="11">
    <mergeCell ref="W9:X9"/>
    <mergeCell ref="E9:F9"/>
    <mergeCell ref="H9:I9"/>
    <mergeCell ref="K9:L9"/>
    <mergeCell ref="N9:O9"/>
    <mergeCell ref="Q9:R9"/>
    <mergeCell ref="C33:C35"/>
    <mergeCell ref="C12:C18"/>
    <mergeCell ref="C20:C30"/>
    <mergeCell ref="C9:D10"/>
    <mergeCell ref="T9:U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8"/>
  <sheetViews>
    <sheetView zoomScale="154" zoomScaleNormal="154" workbookViewId="0">
      <selection activeCell="A17" sqref="A17"/>
    </sheetView>
  </sheetViews>
  <sheetFormatPr defaultRowHeight="15" x14ac:dyDescent="0.25"/>
  <cols>
    <col min="1" max="1" width="1.7109375" style="355" customWidth="1"/>
    <col min="2" max="2" width="4.28515625" style="355" customWidth="1"/>
    <col min="3" max="3" width="6.7109375" style="355" customWidth="1"/>
    <col min="4" max="4" width="6.28515625" style="355" customWidth="1"/>
    <col min="5" max="5" width="3.7109375" style="355" customWidth="1"/>
    <col min="6" max="6" width="0.42578125" style="355" customWidth="1"/>
    <col min="7" max="7" width="6.7109375" style="355" customWidth="1"/>
    <col min="8" max="8" width="6.28515625" style="355" customWidth="1"/>
    <col min="9" max="9" width="3.7109375" style="355" customWidth="1"/>
    <col min="10" max="10" width="6.7109375" style="355" customWidth="1"/>
    <col min="11" max="11" width="6.28515625" style="355" customWidth="1"/>
    <col min="12" max="12" width="3.7109375" style="355" customWidth="1"/>
    <col min="13" max="13" width="0.42578125" style="355" customWidth="1"/>
    <col min="14" max="14" width="6.7109375" style="355" customWidth="1"/>
    <col min="15" max="15" width="6.28515625" style="355" customWidth="1"/>
    <col min="16" max="16" width="3.7109375" style="355" customWidth="1"/>
    <col min="17" max="17" width="6.7109375" style="355" customWidth="1"/>
    <col min="18" max="18" width="6.28515625" style="355" customWidth="1"/>
    <col min="19" max="19" width="3.7109375" style="355" customWidth="1"/>
    <col min="20" max="20" width="0.42578125" style="355" customWidth="1"/>
    <col min="21" max="21" width="6.7109375" style="355" customWidth="1"/>
    <col min="22" max="22" width="6.28515625" style="355" customWidth="1"/>
    <col min="23" max="23" width="3.7109375" style="355" customWidth="1"/>
    <col min="24" max="24" width="3.7109375" style="15" customWidth="1"/>
    <col min="25" max="25" width="3.7109375" style="355" customWidth="1"/>
    <col min="26" max="16384" width="9.140625" style="355"/>
  </cols>
  <sheetData>
    <row r="1" spans="1:26" ht="18.75" x14ac:dyDescent="0.25">
      <c r="A1" s="457" t="s">
        <v>2082</v>
      </c>
    </row>
    <row r="3" spans="1:26" hidden="1" x14ac:dyDescent="0.25"/>
    <row r="5" spans="1:26" s="356" customFormat="1" ht="11.1" customHeight="1" x14ac:dyDescent="0.2">
      <c r="B5" s="354"/>
      <c r="C5" s="452" t="s">
        <v>6</v>
      </c>
      <c r="D5" s="452"/>
      <c r="E5" s="452"/>
      <c r="F5" s="452"/>
      <c r="G5" s="452"/>
      <c r="H5" s="452"/>
      <c r="I5" s="452"/>
      <c r="J5" s="445" t="s">
        <v>130</v>
      </c>
      <c r="K5" s="446"/>
      <c r="L5" s="446"/>
      <c r="M5" s="446"/>
      <c r="N5" s="446"/>
      <c r="O5" s="446"/>
      <c r="P5" s="447"/>
      <c r="Q5" s="451" t="s">
        <v>7</v>
      </c>
      <c r="R5" s="452"/>
      <c r="S5" s="452"/>
      <c r="T5" s="452"/>
      <c r="U5" s="452"/>
      <c r="V5" s="452"/>
      <c r="W5" s="453"/>
      <c r="X5" s="15"/>
    </row>
    <row r="6" spans="1:26" s="356" customFormat="1" ht="11.1" customHeight="1" x14ac:dyDescent="0.25">
      <c r="B6" s="442" t="s">
        <v>116</v>
      </c>
      <c r="C6" s="444" t="s">
        <v>202</v>
      </c>
      <c r="D6" s="444"/>
      <c r="E6" s="444"/>
      <c r="F6" s="357"/>
      <c r="G6" s="444" t="s">
        <v>203</v>
      </c>
      <c r="H6" s="444"/>
      <c r="I6" s="448"/>
      <c r="J6" s="449" t="s">
        <v>202</v>
      </c>
      <c r="K6" s="450"/>
      <c r="L6" s="450"/>
      <c r="M6" s="358"/>
      <c r="N6" s="444" t="s">
        <v>203</v>
      </c>
      <c r="O6" s="444"/>
      <c r="P6" s="448"/>
      <c r="Q6" s="449" t="s">
        <v>202</v>
      </c>
      <c r="R6" s="450"/>
      <c r="S6" s="450"/>
      <c r="T6" s="358"/>
      <c r="U6" s="444" t="s">
        <v>203</v>
      </c>
      <c r="V6" s="444"/>
      <c r="W6" s="444"/>
      <c r="X6" s="15"/>
    </row>
    <row r="7" spans="1:26" s="356" customFormat="1" ht="11.1" customHeight="1" x14ac:dyDescent="0.25">
      <c r="B7" s="443"/>
      <c r="C7" s="454" t="s">
        <v>1</v>
      </c>
      <c r="D7" s="455"/>
      <c r="E7" s="357" t="s">
        <v>242</v>
      </c>
      <c r="F7" s="211"/>
      <c r="G7" s="454" t="s">
        <v>1</v>
      </c>
      <c r="H7" s="455"/>
      <c r="I7" s="359" t="s">
        <v>242</v>
      </c>
      <c r="J7" s="456" t="s">
        <v>1</v>
      </c>
      <c r="K7" s="455"/>
      <c r="L7" s="357" t="s">
        <v>242</v>
      </c>
      <c r="M7" s="211"/>
      <c r="N7" s="454" t="s">
        <v>1</v>
      </c>
      <c r="O7" s="455"/>
      <c r="P7" s="360" t="s">
        <v>242</v>
      </c>
      <c r="Q7" s="456" t="s">
        <v>1</v>
      </c>
      <c r="R7" s="455"/>
      <c r="S7" s="357" t="s">
        <v>242</v>
      </c>
      <c r="T7" s="211"/>
      <c r="U7" s="454" t="s">
        <v>1</v>
      </c>
      <c r="V7" s="455"/>
      <c r="W7" s="357" t="s">
        <v>242</v>
      </c>
      <c r="X7" s="15"/>
    </row>
    <row r="8" spans="1:26" s="361" customFormat="1" ht="2.1" customHeight="1" x14ac:dyDescent="0.2">
      <c r="B8" s="86"/>
      <c r="C8" s="351"/>
      <c r="D8" s="351"/>
      <c r="E8" s="351"/>
      <c r="F8" s="351"/>
      <c r="G8" s="351"/>
      <c r="H8" s="351"/>
      <c r="I8" s="96"/>
      <c r="J8" s="362"/>
      <c r="K8" s="351"/>
      <c r="L8" s="351"/>
      <c r="M8" s="351"/>
      <c r="N8" s="351"/>
      <c r="O8" s="351"/>
      <c r="P8" s="363"/>
      <c r="Q8" s="362"/>
      <c r="R8" s="351"/>
      <c r="S8" s="364"/>
      <c r="T8" s="364"/>
      <c r="U8" s="351"/>
      <c r="V8" s="351"/>
      <c r="W8" s="351"/>
      <c r="X8" s="15"/>
    </row>
    <row r="9" spans="1:26" s="361" customFormat="1" ht="11.1" customHeight="1" x14ac:dyDescent="0.2">
      <c r="B9" s="114">
        <v>4</v>
      </c>
      <c r="C9" s="351" t="s">
        <v>676</v>
      </c>
      <c r="D9" s="351" t="s">
        <v>677</v>
      </c>
      <c r="E9" s="351">
        <v>29</v>
      </c>
      <c r="F9" s="351"/>
      <c r="G9" s="351" t="s">
        <v>678</v>
      </c>
      <c r="H9" s="351" t="s">
        <v>679</v>
      </c>
      <c r="I9" s="96">
        <v>135</v>
      </c>
      <c r="J9" s="362" t="s">
        <v>672</v>
      </c>
      <c r="K9" s="351" t="s">
        <v>673</v>
      </c>
      <c r="L9" s="351">
        <v>38</v>
      </c>
      <c r="M9" s="351"/>
      <c r="N9" s="351" t="s">
        <v>674</v>
      </c>
      <c r="O9" s="351" t="s">
        <v>675</v>
      </c>
      <c r="P9" s="363">
        <v>135</v>
      </c>
      <c r="Q9" s="362" t="s">
        <v>668</v>
      </c>
      <c r="R9" s="351" t="s">
        <v>669</v>
      </c>
      <c r="S9" s="364">
        <v>31</v>
      </c>
      <c r="T9" s="364"/>
      <c r="U9" s="351" t="s">
        <v>670</v>
      </c>
      <c r="V9" s="351" t="s">
        <v>671</v>
      </c>
      <c r="W9" s="351">
        <v>188</v>
      </c>
      <c r="X9" s="15"/>
      <c r="Y9" s="5"/>
    </row>
    <row r="10" spans="1:26" s="361" customFormat="1" ht="11.1" customHeight="1" x14ac:dyDescent="0.2">
      <c r="B10" s="114">
        <v>3</v>
      </c>
      <c r="C10" s="351" t="s">
        <v>747</v>
      </c>
      <c r="D10" s="351" t="s">
        <v>748</v>
      </c>
      <c r="E10" s="351">
        <v>35</v>
      </c>
      <c r="F10" s="351"/>
      <c r="G10" s="351" t="s">
        <v>749</v>
      </c>
      <c r="H10" s="351" t="s">
        <v>750</v>
      </c>
      <c r="I10" s="96">
        <v>172</v>
      </c>
      <c r="J10" s="362" t="s">
        <v>682</v>
      </c>
      <c r="K10" s="351" t="s">
        <v>683</v>
      </c>
      <c r="L10" s="351">
        <v>16</v>
      </c>
      <c r="M10" s="351"/>
      <c r="N10" s="351" t="s">
        <v>680</v>
      </c>
      <c r="O10" s="351" t="s">
        <v>681</v>
      </c>
      <c r="P10" s="363">
        <v>185</v>
      </c>
      <c r="Q10" s="362" t="s">
        <v>751</v>
      </c>
      <c r="R10" s="351" t="s">
        <v>752</v>
      </c>
      <c r="S10" s="364">
        <v>20</v>
      </c>
      <c r="T10" s="364"/>
      <c r="U10" s="351" t="s">
        <v>753</v>
      </c>
      <c r="V10" s="351" t="s">
        <v>754</v>
      </c>
      <c r="W10" s="351">
        <v>198</v>
      </c>
      <c r="X10" s="15"/>
      <c r="Y10" s="5"/>
    </row>
    <row r="11" spans="1:26" s="361" customFormat="1" ht="11.1" customHeight="1" x14ac:dyDescent="0.2">
      <c r="B11" s="114">
        <v>2</v>
      </c>
      <c r="C11" s="351" t="s">
        <v>1152</v>
      </c>
      <c r="D11" s="351" t="s">
        <v>1153</v>
      </c>
      <c r="E11" s="351">
        <v>45</v>
      </c>
      <c r="F11" s="351"/>
      <c r="G11" s="351" t="s">
        <v>1154</v>
      </c>
      <c r="H11" s="351" t="s">
        <v>1155</v>
      </c>
      <c r="I11" s="96">
        <v>180</v>
      </c>
      <c r="J11" s="362" t="s">
        <v>1148</v>
      </c>
      <c r="K11" s="351" t="s">
        <v>1149</v>
      </c>
      <c r="L11" s="351">
        <v>23</v>
      </c>
      <c r="M11" s="351"/>
      <c r="N11" s="351" t="s">
        <v>1150</v>
      </c>
      <c r="O11" s="351" t="s">
        <v>1151</v>
      </c>
      <c r="P11" s="363">
        <v>244</v>
      </c>
      <c r="Q11" s="362" t="s">
        <v>1144</v>
      </c>
      <c r="R11" s="351" t="s">
        <v>1145</v>
      </c>
      <c r="S11" s="364">
        <v>46</v>
      </c>
      <c r="T11" s="364"/>
      <c r="U11" s="351" t="s">
        <v>1146</v>
      </c>
      <c r="V11" s="351" t="s">
        <v>1147</v>
      </c>
      <c r="W11" s="351">
        <v>134</v>
      </c>
      <c r="X11" s="15"/>
      <c r="Y11" s="5"/>
    </row>
    <row r="12" spans="1:26" s="361" customFormat="1" ht="11.1" customHeight="1" x14ac:dyDescent="0.2">
      <c r="B12" s="114">
        <v>1</v>
      </c>
      <c r="C12" s="351" t="s">
        <v>1176</v>
      </c>
      <c r="D12" s="351" t="s">
        <v>1177</v>
      </c>
      <c r="E12" s="351">
        <v>38</v>
      </c>
      <c r="F12" s="351"/>
      <c r="G12" s="351" t="s">
        <v>1169</v>
      </c>
      <c r="H12" s="351" t="s">
        <v>1170</v>
      </c>
      <c r="I12" s="96">
        <v>153</v>
      </c>
      <c r="J12" s="362" t="s">
        <v>1171</v>
      </c>
      <c r="K12" s="351" t="s">
        <v>1172</v>
      </c>
      <c r="L12" s="351">
        <v>15</v>
      </c>
      <c r="M12" s="351"/>
      <c r="N12" s="351" t="s">
        <v>1167</v>
      </c>
      <c r="O12" s="351" t="s">
        <v>1168</v>
      </c>
      <c r="P12" s="363">
        <v>180</v>
      </c>
      <c r="Q12" s="362" t="s">
        <v>1353</v>
      </c>
      <c r="R12" s="351" t="s">
        <v>1354</v>
      </c>
      <c r="S12" s="364">
        <v>39</v>
      </c>
      <c r="T12" s="365"/>
      <c r="U12" s="351" t="s">
        <v>1173</v>
      </c>
      <c r="V12" s="351" t="s">
        <v>1174</v>
      </c>
      <c r="W12" s="351">
        <v>83</v>
      </c>
      <c r="X12" s="15"/>
      <c r="Y12" s="366"/>
    </row>
    <row r="13" spans="1:26" s="361" customFormat="1" ht="11.1" customHeight="1" x14ac:dyDescent="0.2">
      <c r="B13" s="114" t="s">
        <v>120</v>
      </c>
      <c r="C13" s="351" t="s">
        <v>1473</v>
      </c>
      <c r="D13" s="351" t="s">
        <v>1369</v>
      </c>
      <c r="E13" s="351">
        <v>32</v>
      </c>
      <c r="F13" s="351"/>
      <c r="G13" s="351" t="s">
        <v>1154</v>
      </c>
      <c r="H13" s="351" t="s">
        <v>1367</v>
      </c>
      <c r="I13" s="96">
        <v>214</v>
      </c>
      <c r="J13" s="367" t="s">
        <v>1848</v>
      </c>
      <c r="K13" s="351" t="s">
        <v>1849</v>
      </c>
      <c r="L13" s="351">
        <v>25</v>
      </c>
      <c r="M13" s="351"/>
      <c r="N13" s="351" t="s">
        <v>1471</v>
      </c>
      <c r="O13" s="351" t="s">
        <v>1472</v>
      </c>
      <c r="P13" s="363">
        <v>217</v>
      </c>
      <c r="Q13" s="362" t="s">
        <v>1368</v>
      </c>
      <c r="R13" s="351" t="s">
        <v>1369</v>
      </c>
      <c r="S13" s="364">
        <v>68</v>
      </c>
      <c r="T13" s="364"/>
      <c r="U13" s="351" t="s">
        <v>1366</v>
      </c>
      <c r="V13" s="351" t="s">
        <v>1367</v>
      </c>
      <c r="W13" s="351">
        <v>170</v>
      </c>
      <c r="X13" s="15"/>
      <c r="Y13" s="368"/>
    </row>
    <row r="14" spans="1:26" s="361" customFormat="1" ht="11.1" customHeight="1" x14ac:dyDescent="0.2">
      <c r="B14" s="115" t="s">
        <v>1861</v>
      </c>
      <c r="C14" s="353" t="s">
        <v>2069</v>
      </c>
      <c r="D14" s="351" t="s">
        <v>320</v>
      </c>
      <c r="E14" s="197">
        <v>41</v>
      </c>
      <c r="F14" s="197"/>
      <c r="G14" s="161" t="s">
        <v>2070</v>
      </c>
      <c r="H14" s="197" t="s">
        <v>1857</v>
      </c>
      <c r="I14" s="96">
        <v>143</v>
      </c>
      <c r="J14" s="369" t="s">
        <v>2071</v>
      </c>
      <c r="K14" s="197" t="s">
        <v>320</v>
      </c>
      <c r="L14" s="197">
        <v>38</v>
      </c>
      <c r="M14" s="197"/>
      <c r="N14" s="161" t="s">
        <v>2072</v>
      </c>
      <c r="O14" s="197" t="s">
        <v>320</v>
      </c>
      <c r="P14" s="370">
        <v>262</v>
      </c>
      <c r="Q14" s="369" t="s">
        <v>2073</v>
      </c>
      <c r="R14" s="197" t="s">
        <v>1857</v>
      </c>
      <c r="S14" s="197">
        <v>81</v>
      </c>
      <c r="T14" s="351"/>
      <c r="U14" s="371" t="s">
        <v>2074</v>
      </c>
      <c r="V14" s="197" t="s">
        <v>320</v>
      </c>
      <c r="W14" s="197">
        <v>82</v>
      </c>
      <c r="X14" s="15"/>
      <c r="Y14" s="5"/>
      <c r="Z14" s="372"/>
    </row>
    <row r="15" spans="1:26" s="361" customFormat="1" ht="11.1" customHeight="1" x14ac:dyDescent="0.2">
      <c r="B15" s="92" t="s">
        <v>313</v>
      </c>
      <c r="C15" s="352" t="s">
        <v>1156</v>
      </c>
      <c r="D15" s="352" t="s">
        <v>677</v>
      </c>
      <c r="E15" s="352">
        <v>29</v>
      </c>
      <c r="F15" s="352"/>
      <c r="G15" s="352" t="s">
        <v>1469</v>
      </c>
      <c r="H15" s="352" t="s">
        <v>1367</v>
      </c>
      <c r="I15" s="373">
        <v>214</v>
      </c>
      <c r="J15" s="374" t="s">
        <v>1175</v>
      </c>
      <c r="K15" s="352" t="s">
        <v>1172</v>
      </c>
      <c r="L15" s="352">
        <v>15</v>
      </c>
      <c r="M15" s="352"/>
      <c r="N15" s="352" t="s">
        <v>1157</v>
      </c>
      <c r="O15" s="352" t="s">
        <v>1151</v>
      </c>
      <c r="P15" s="375">
        <v>244</v>
      </c>
      <c r="Q15" s="374" t="s">
        <v>1158</v>
      </c>
      <c r="R15" s="352" t="s">
        <v>752</v>
      </c>
      <c r="S15" s="352">
        <v>20</v>
      </c>
      <c r="T15" s="352"/>
      <c r="U15" s="352" t="s">
        <v>1159</v>
      </c>
      <c r="V15" s="352" t="s">
        <v>754</v>
      </c>
      <c r="W15" s="352">
        <v>198</v>
      </c>
      <c r="X15" s="15"/>
    </row>
    <row r="16" spans="1:26" s="361" customFormat="1" x14ac:dyDescent="0.25">
      <c r="X16" s="15"/>
    </row>
    <row r="17" spans="24:24" s="361" customFormat="1" ht="12" x14ac:dyDescent="0.25">
      <c r="X17" s="5"/>
    </row>
    <row r="18" spans="24:24" s="361" customFormat="1" ht="12" x14ac:dyDescent="0.25">
      <c r="X18" s="5"/>
    </row>
  </sheetData>
  <mergeCells count="16">
    <mergeCell ref="B6:B7"/>
    <mergeCell ref="U6:W6"/>
    <mergeCell ref="J5:P5"/>
    <mergeCell ref="C6:E6"/>
    <mergeCell ref="G6:I6"/>
    <mergeCell ref="J6:L6"/>
    <mergeCell ref="N6:P6"/>
    <mergeCell ref="Q6:S6"/>
    <mergeCell ref="Q5:W5"/>
    <mergeCell ref="C5:I5"/>
    <mergeCell ref="C7:D7"/>
    <mergeCell ref="G7:H7"/>
    <mergeCell ref="J7:K7"/>
    <mergeCell ref="N7:O7"/>
    <mergeCell ref="Q7:R7"/>
    <mergeCell ref="U7:V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7"/>
  <sheetViews>
    <sheetView zoomScale="86" zoomScaleNormal="86" workbookViewId="0">
      <pane ySplit="10" topLeftCell="A11" activePane="bottomLeft" state="frozen"/>
      <selection pane="bottomLeft" activeCell="B8" sqref="B8"/>
    </sheetView>
  </sheetViews>
  <sheetFormatPr defaultRowHeight="15" x14ac:dyDescent="0.25"/>
  <cols>
    <col min="1" max="1" width="1.7109375" customWidth="1"/>
    <col min="2" max="2" width="3.7109375" style="226" customWidth="1"/>
    <col min="3" max="3" width="3.7109375" style="173" customWidth="1"/>
    <col min="4" max="4" width="4.7109375" style="223" customWidth="1"/>
    <col min="5" max="5" width="20.7109375" style="241" customWidth="1"/>
    <col min="6" max="6" width="6.7109375" style="221" customWidth="1"/>
    <col min="7" max="8" width="20.7109375" style="14" customWidth="1"/>
    <col min="9" max="9" width="7.7109375" style="14" customWidth="1"/>
    <col min="10" max="10" width="9.7109375" style="223" customWidth="1"/>
    <col min="11" max="13" width="5.7109375" style="173" customWidth="1"/>
    <col min="14" max="14" width="5.7109375" style="167" customWidth="1"/>
    <col min="15" max="15" width="40.7109375" style="227" customWidth="1"/>
    <col min="16" max="16" width="16.7109375" customWidth="1"/>
    <col min="17" max="17" width="30.7109375" customWidth="1"/>
    <col min="18" max="18" width="4.7109375" style="181" customWidth="1"/>
    <col min="19" max="20" width="5.7109375" style="181" customWidth="1"/>
  </cols>
  <sheetData>
    <row r="1" spans="1:20" ht="18.75" x14ac:dyDescent="0.3">
      <c r="A1" s="1" t="s">
        <v>663</v>
      </c>
      <c r="B1" s="172"/>
      <c r="C1" s="174"/>
    </row>
    <row r="3" spans="1:20" x14ac:dyDescent="0.25">
      <c r="K3" s="244">
        <f>K8/(3600*204)</f>
        <v>1.0435811546840958</v>
      </c>
    </row>
    <row r="4" spans="1:20" x14ac:dyDescent="0.25">
      <c r="K4" s="173">
        <v>61</v>
      </c>
      <c r="L4" s="173">
        <v>1993</v>
      </c>
      <c r="M4" s="173">
        <v>2725</v>
      </c>
    </row>
    <row r="5" spans="1:20" x14ac:dyDescent="0.25">
      <c r="G5" s="221"/>
      <c r="H5" s="221"/>
      <c r="I5" s="221">
        <f>I8/(204*3600)</f>
        <v>1.1817333877995642</v>
      </c>
      <c r="K5" s="173">
        <v>48</v>
      </c>
      <c r="L5" s="173">
        <v>2655</v>
      </c>
      <c r="M5" s="173">
        <v>2591</v>
      </c>
      <c r="R5" s="221"/>
      <c r="S5" s="221"/>
      <c r="T5" s="221"/>
    </row>
    <row r="6" spans="1:20" x14ac:dyDescent="0.25">
      <c r="F6" s="76"/>
      <c r="G6" s="221"/>
      <c r="H6" s="221"/>
      <c r="I6" s="167">
        <f>I7/408</f>
        <v>65.424019607843135</v>
      </c>
      <c r="K6" s="173">
        <v>18</v>
      </c>
      <c r="L6" s="173">
        <v>407</v>
      </c>
      <c r="M6" s="173">
        <v>590</v>
      </c>
      <c r="R6" s="221"/>
      <c r="S6" s="221"/>
      <c r="T6" s="221"/>
    </row>
    <row r="7" spans="1:20" x14ac:dyDescent="0.25">
      <c r="G7" s="221"/>
      <c r="H7" s="221"/>
      <c r="I7" s="221">
        <f>SUM(I11:I218)</f>
        <v>26693</v>
      </c>
      <c r="K7" s="173">
        <f>SUM(K4:K6)</f>
        <v>127</v>
      </c>
      <c r="L7" s="173">
        <f>SUM(L4:L6)</f>
        <v>5055</v>
      </c>
      <c r="M7" s="173">
        <f>SUM(M4:M6)</f>
        <v>5906</v>
      </c>
      <c r="R7" s="221"/>
      <c r="S7" s="221"/>
      <c r="T7" s="221"/>
    </row>
    <row r="8" spans="1:20" x14ac:dyDescent="0.25">
      <c r="G8" s="221"/>
      <c r="H8" s="221"/>
      <c r="I8" s="242">
        <f>204*3600 + I7*5</f>
        <v>867865</v>
      </c>
      <c r="J8" s="169" t="s">
        <v>665</v>
      </c>
      <c r="K8" s="395">
        <f>K7*3600 + L7*60 + M7</f>
        <v>766406</v>
      </c>
      <c r="L8" s="395"/>
      <c r="M8" s="395"/>
      <c r="N8" s="227" t="s">
        <v>664</v>
      </c>
      <c r="R8" s="221"/>
      <c r="S8" s="221"/>
      <c r="T8" s="221"/>
    </row>
    <row r="9" spans="1:20" s="74" customFormat="1" x14ac:dyDescent="0.25">
      <c r="B9" s="225" t="s">
        <v>684</v>
      </c>
      <c r="C9" s="175" t="s">
        <v>0</v>
      </c>
      <c r="D9" s="222" t="s">
        <v>581</v>
      </c>
      <c r="E9" s="240" t="s">
        <v>2</v>
      </c>
      <c r="F9" s="222" t="s">
        <v>241</v>
      </c>
      <c r="G9" s="222" t="s">
        <v>3</v>
      </c>
      <c r="H9" s="222" t="s">
        <v>124</v>
      </c>
      <c r="I9" s="222" t="s">
        <v>582</v>
      </c>
      <c r="J9" s="222" t="s">
        <v>125</v>
      </c>
      <c r="K9" s="175" t="s">
        <v>433</v>
      </c>
      <c r="L9" s="175" t="s">
        <v>434</v>
      </c>
      <c r="M9" s="175" t="s">
        <v>173</v>
      </c>
      <c r="N9" s="168" t="s">
        <v>10</v>
      </c>
      <c r="O9" s="228" t="s">
        <v>11</v>
      </c>
      <c r="R9" s="222"/>
      <c r="S9" s="222"/>
      <c r="T9" s="222"/>
    </row>
    <row r="10" spans="1:20" x14ac:dyDescent="0.25">
      <c r="G10" s="221"/>
      <c r="H10" s="221"/>
      <c r="I10" s="221"/>
      <c r="R10" s="221"/>
      <c r="S10" s="221"/>
      <c r="T10" s="221"/>
    </row>
    <row r="11" spans="1:20" x14ac:dyDescent="0.25">
      <c r="B11" s="226" t="s">
        <v>515</v>
      </c>
      <c r="C11" s="173">
        <v>1</v>
      </c>
      <c r="D11" s="223">
        <v>1.1000000000000001</v>
      </c>
      <c r="E11" s="241" t="s">
        <v>535</v>
      </c>
      <c r="F11" s="223" t="s">
        <v>7</v>
      </c>
      <c r="G11" s="223" t="s">
        <v>533</v>
      </c>
      <c r="H11" s="223" t="s">
        <v>190</v>
      </c>
      <c r="I11" s="223">
        <v>117</v>
      </c>
      <c r="J11" s="78">
        <v>4.3506944444444445E-2</v>
      </c>
      <c r="K11" s="173">
        <v>1</v>
      </c>
      <c r="L11" s="173">
        <v>2</v>
      </c>
      <c r="M11" s="173">
        <v>39</v>
      </c>
      <c r="N11" s="167" t="s">
        <v>552</v>
      </c>
      <c r="O11" s="227" t="s">
        <v>561</v>
      </c>
    </row>
    <row r="12" spans="1:20" x14ac:dyDescent="0.25">
      <c r="B12" s="226" t="s">
        <v>515</v>
      </c>
      <c r="C12" s="173">
        <v>2</v>
      </c>
      <c r="D12" s="223">
        <v>1.2</v>
      </c>
      <c r="E12" s="241" t="s">
        <v>538</v>
      </c>
      <c r="F12" s="223" t="s">
        <v>6</v>
      </c>
      <c r="G12" s="223" t="s">
        <v>540</v>
      </c>
      <c r="H12" s="223" t="s">
        <v>186</v>
      </c>
      <c r="I12" s="223">
        <v>128</v>
      </c>
      <c r="J12" s="78">
        <v>4.8148148148148141E-2</v>
      </c>
      <c r="K12" s="173">
        <v>1</v>
      </c>
      <c r="L12" s="173">
        <v>9</v>
      </c>
      <c r="M12" s="173">
        <v>20</v>
      </c>
      <c r="N12" s="167" t="s">
        <v>382</v>
      </c>
      <c r="O12" s="227" t="s">
        <v>185</v>
      </c>
    </row>
    <row r="13" spans="1:20" x14ac:dyDescent="0.25">
      <c r="B13" s="226" t="s">
        <v>515</v>
      </c>
      <c r="C13" s="173">
        <v>3</v>
      </c>
      <c r="D13" s="250">
        <v>1.3</v>
      </c>
      <c r="E13" s="250" t="s">
        <v>541</v>
      </c>
      <c r="F13" s="250" t="s">
        <v>6</v>
      </c>
      <c r="G13" s="250" t="s">
        <v>542</v>
      </c>
      <c r="H13" s="250" t="s">
        <v>186</v>
      </c>
      <c r="I13" s="250">
        <v>108</v>
      </c>
      <c r="J13" s="78">
        <v>4.2511574074074077E-2</v>
      </c>
      <c r="K13" s="173">
        <v>1</v>
      </c>
      <c r="L13" s="173">
        <v>1</v>
      </c>
      <c r="M13" s="173">
        <v>13</v>
      </c>
      <c r="N13" s="167" t="s">
        <v>353</v>
      </c>
      <c r="O13" s="227" t="s">
        <v>192</v>
      </c>
    </row>
    <row r="14" spans="1:20" x14ac:dyDescent="0.25">
      <c r="B14" s="226" t="s">
        <v>515</v>
      </c>
      <c r="C14" s="173">
        <v>4</v>
      </c>
      <c r="D14" s="223">
        <v>1.4</v>
      </c>
      <c r="E14" s="241" t="s">
        <v>536</v>
      </c>
      <c r="F14" s="223" t="s">
        <v>6</v>
      </c>
      <c r="G14" s="223" t="s">
        <v>539</v>
      </c>
      <c r="H14" s="223" t="s">
        <v>186</v>
      </c>
      <c r="I14" s="223">
        <v>116</v>
      </c>
      <c r="J14" s="78">
        <v>3.9340277777777773E-2</v>
      </c>
      <c r="K14" s="173">
        <v>0</v>
      </c>
      <c r="L14" s="173">
        <v>56</v>
      </c>
      <c r="M14" s="173">
        <v>39</v>
      </c>
      <c r="N14" s="167" t="s">
        <v>23</v>
      </c>
      <c r="O14" s="227" t="s">
        <v>213</v>
      </c>
    </row>
    <row r="15" spans="1:20" x14ac:dyDescent="0.25">
      <c r="B15" s="226" t="s">
        <v>515</v>
      </c>
      <c r="C15" s="173">
        <v>5</v>
      </c>
      <c r="D15" s="250">
        <v>1.5</v>
      </c>
      <c r="E15" s="250" t="s">
        <v>532</v>
      </c>
      <c r="F15" s="250" t="s">
        <v>6</v>
      </c>
      <c r="G15" s="250" t="s">
        <v>537</v>
      </c>
      <c r="H15" s="250" t="s">
        <v>186</v>
      </c>
      <c r="I15" s="250">
        <v>96</v>
      </c>
      <c r="J15" s="78">
        <v>3.9988425925925927E-2</v>
      </c>
      <c r="K15" s="173">
        <v>0</v>
      </c>
      <c r="L15" s="173">
        <v>57</v>
      </c>
      <c r="M15" s="173">
        <v>35</v>
      </c>
      <c r="N15" s="167" t="s">
        <v>352</v>
      </c>
      <c r="O15" s="227" t="s">
        <v>389</v>
      </c>
    </row>
    <row r="16" spans="1:20" x14ac:dyDescent="0.25">
      <c r="B16" s="226" t="s">
        <v>515</v>
      </c>
      <c r="C16" s="173">
        <v>6</v>
      </c>
      <c r="D16" s="223">
        <v>2.1</v>
      </c>
      <c r="E16" s="241" t="s">
        <v>533</v>
      </c>
      <c r="F16" s="223" t="s">
        <v>130</v>
      </c>
      <c r="G16" s="223" t="s">
        <v>537</v>
      </c>
      <c r="H16" s="223" t="s">
        <v>197</v>
      </c>
      <c r="I16" s="223">
        <v>222</v>
      </c>
      <c r="J16" s="78">
        <v>5.3807870370370374E-2</v>
      </c>
      <c r="K16" s="173">
        <v>1</v>
      </c>
      <c r="L16" s="173">
        <v>17</v>
      </c>
      <c r="M16" s="173">
        <v>29</v>
      </c>
      <c r="N16" s="167" t="s">
        <v>353</v>
      </c>
      <c r="O16" s="227" t="s">
        <v>192</v>
      </c>
    </row>
    <row r="17" spans="2:15" x14ac:dyDescent="0.25">
      <c r="B17" s="226" t="s">
        <v>515</v>
      </c>
      <c r="C17" s="173">
        <v>7</v>
      </c>
      <c r="D17" s="223">
        <v>2.2000000000000002</v>
      </c>
      <c r="E17" s="241" t="s">
        <v>539</v>
      </c>
      <c r="F17" s="223" t="s">
        <v>130</v>
      </c>
      <c r="G17" s="223" t="s">
        <v>532</v>
      </c>
      <c r="H17" s="223" t="s">
        <v>190</v>
      </c>
      <c r="I17" s="223">
        <v>112</v>
      </c>
      <c r="J17" s="78">
        <v>3.8078703703703705E-2</v>
      </c>
      <c r="K17" s="173">
        <v>0</v>
      </c>
      <c r="L17" s="173">
        <v>54</v>
      </c>
      <c r="M17" s="173">
        <v>50</v>
      </c>
      <c r="N17" s="167" t="s">
        <v>553</v>
      </c>
      <c r="O17" s="227" t="s">
        <v>562</v>
      </c>
    </row>
    <row r="18" spans="2:15" x14ac:dyDescent="0.25">
      <c r="B18" s="226" t="s">
        <v>515</v>
      </c>
      <c r="C18" s="173">
        <v>8</v>
      </c>
      <c r="D18" s="223">
        <v>2.2999999999999998</v>
      </c>
      <c r="E18" s="241" t="s">
        <v>542</v>
      </c>
      <c r="F18" s="223" t="s">
        <v>7</v>
      </c>
      <c r="G18" s="223" t="s">
        <v>536</v>
      </c>
      <c r="H18" s="223" t="s">
        <v>190</v>
      </c>
      <c r="I18" s="223">
        <v>167</v>
      </c>
      <c r="J18" s="78">
        <v>4.8229166666666663E-2</v>
      </c>
      <c r="K18" s="173">
        <v>1</v>
      </c>
      <c r="L18" s="173">
        <v>9</v>
      </c>
      <c r="M18" s="173">
        <v>27</v>
      </c>
      <c r="N18" s="167" t="s">
        <v>15</v>
      </c>
      <c r="O18" s="227" t="s">
        <v>563</v>
      </c>
    </row>
    <row r="19" spans="2:15" x14ac:dyDescent="0.25">
      <c r="B19" s="226" t="s">
        <v>515</v>
      </c>
      <c r="C19" s="173">
        <v>9</v>
      </c>
      <c r="D19" s="241">
        <v>2.4</v>
      </c>
      <c r="E19" s="241" t="s">
        <v>540</v>
      </c>
      <c r="F19" s="241" t="s">
        <v>6</v>
      </c>
      <c r="G19" s="241" t="s">
        <v>541</v>
      </c>
      <c r="H19" s="241" t="s">
        <v>186</v>
      </c>
      <c r="I19" s="241">
        <v>104</v>
      </c>
      <c r="J19" s="78">
        <v>4.3472222222222225E-2</v>
      </c>
      <c r="K19" s="173">
        <v>1</v>
      </c>
      <c r="L19" s="173">
        <v>2</v>
      </c>
      <c r="M19" s="173">
        <v>36</v>
      </c>
      <c r="N19" s="167" t="s">
        <v>383</v>
      </c>
      <c r="O19" s="227" t="s">
        <v>564</v>
      </c>
    </row>
    <row r="20" spans="2:15" x14ac:dyDescent="0.25">
      <c r="B20" s="226" t="s">
        <v>515</v>
      </c>
      <c r="C20" s="173">
        <v>10</v>
      </c>
      <c r="D20" s="241">
        <v>2.5</v>
      </c>
      <c r="E20" s="241" t="s">
        <v>535</v>
      </c>
      <c r="F20" s="241" t="s">
        <v>130</v>
      </c>
      <c r="G20" s="241" t="s">
        <v>538</v>
      </c>
      <c r="H20" s="241" t="s">
        <v>184</v>
      </c>
      <c r="I20" s="241">
        <v>146</v>
      </c>
      <c r="J20" s="78">
        <v>4.6967592592592589E-2</v>
      </c>
      <c r="K20" s="173">
        <v>1</v>
      </c>
      <c r="L20" s="173">
        <v>7</v>
      </c>
      <c r="M20" s="173">
        <v>38</v>
      </c>
      <c r="N20" s="167" t="s">
        <v>385</v>
      </c>
      <c r="O20" s="227" t="s">
        <v>565</v>
      </c>
    </row>
    <row r="21" spans="2:15" x14ac:dyDescent="0.25">
      <c r="B21" s="226" t="s">
        <v>515</v>
      </c>
      <c r="C21" s="173">
        <v>11</v>
      </c>
      <c r="D21" s="223">
        <v>3.1</v>
      </c>
      <c r="E21" s="241" t="s">
        <v>538</v>
      </c>
      <c r="F21" s="223" t="s">
        <v>7</v>
      </c>
      <c r="G21" s="223" t="s">
        <v>533</v>
      </c>
      <c r="H21" s="223" t="s">
        <v>186</v>
      </c>
      <c r="I21" s="223">
        <v>119</v>
      </c>
      <c r="J21" s="78">
        <v>4.7094907407407405E-2</v>
      </c>
      <c r="K21" s="173">
        <v>1</v>
      </c>
      <c r="L21" s="173">
        <v>7</v>
      </c>
      <c r="M21" s="173">
        <v>49</v>
      </c>
      <c r="N21" s="167" t="s">
        <v>347</v>
      </c>
      <c r="O21" s="227" t="s">
        <v>348</v>
      </c>
    </row>
    <row r="22" spans="2:15" x14ac:dyDescent="0.25">
      <c r="B22" s="226" t="s">
        <v>515</v>
      </c>
      <c r="C22" s="173">
        <v>12</v>
      </c>
      <c r="D22" s="223">
        <v>3.2</v>
      </c>
      <c r="E22" s="241" t="s">
        <v>541</v>
      </c>
      <c r="F22" s="223" t="s">
        <v>7</v>
      </c>
      <c r="G22" s="223" t="s">
        <v>535</v>
      </c>
      <c r="H22" s="223" t="s">
        <v>186</v>
      </c>
      <c r="I22" s="223">
        <v>122</v>
      </c>
      <c r="J22" s="78">
        <v>4.1990740740740745E-2</v>
      </c>
      <c r="K22" s="173">
        <v>1</v>
      </c>
      <c r="L22" s="173">
        <v>0</v>
      </c>
      <c r="M22" s="173">
        <v>28</v>
      </c>
      <c r="N22" s="167" t="s">
        <v>554</v>
      </c>
      <c r="O22" s="227" t="s">
        <v>185</v>
      </c>
    </row>
    <row r="23" spans="2:15" x14ac:dyDescent="0.25">
      <c r="B23" s="226" t="s">
        <v>515</v>
      </c>
      <c r="C23" s="173">
        <v>13</v>
      </c>
      <c r="D23" s="223">
        <v>3.3</v>
      </c>
      <c r="E23" s="241" t="s">
        <v>536</v>
      </c>
      <c r="F23" s="223" t="s">
        <v>130</v>
      </c>
      <c r="G23" s="223" t="s">
        <v>540</v>
      </c>
      <c r="H23" s="223" t="s">
        <v>190</v>
      </c>
      <c r="I23" s="223">
        <v>199</v>
      </c>
      <c r="J23" s="78">
        <v>5.0729166666666665E-2</v>
      </c>
      <c r="K23" s="173">
        <v>1</v>
      </c>
      <c r="L23" s="173">
        <v>13</v>
      </c>
      <c r="M23" s="173">
        <v>3</v>
      </c>
      <c r="N23" s="167" t="s">
        <v>555</v>
      </c>
      <c r="O23" s="227" t="s">
        <v>566</v>
      </c>
    </row>
    <row r="24" spans="2:15" x14ac:dyDescent="0.25">
      <c r="B24" s="226" t="s">
        <v>515</v>
      </c>
      <c r="C24" s="173">
        <v>14</v>
      </c>
      <c r="D24" s="223">
        <v>3.4</v>
      </c>
      <c r="E24" s="241" t="s">
        <v>532</v>
      </c>
      <c r="F24" s="223" t="s">
        <v>6</v>
      </c>
      <c r="G24" s="223" t="s">
        <v>542</v>
      </c>
      <c r="H24" s="223" t="s">
        <v>186</v>
      </c>
      <c r="I24" s="223">
        <v>72</v>
      </c>
      <c r="J24" s="78">
        <v>3.8773148148148147E-2</v>
      </c>
      <c r="K24" s="173">
        <v>0</v>
      </c>
      <c r="L24" s="173">
        <v>55</v>
      </c>
      <c r="M24" s="173">
        <v>50</v>
      </c>
      <c r="N24" s="167" t="s">
        <v>13</v>
      </c>
      <c r="O24" s="227" t="s">
        <v>213</v>
      </c>
    </row>
    <row r="25" spans="2:15" x14ac:dyDescent="0.25">
      <c r="B25" s="226" t="s">
        <v>515</v>
      </c>
      <c r="C25" s="173">
        <v>15</v>
      </c>
      <c r="D25" s="250">
        <v>3.5</v>
      </c>
      <c r="E25" s="250" t="s">
        <v>537</v>
      </c>
      <c r="F25" s="250" t="s">
        <v>6</v>
      </c>
      <c r="G25" s="250" t="s">
        <v>539</v>
      </c>
      <c r="H25" s="250" t="s">
        <v>186</v>
      </c>
      <c r="I25" s="250">
        <v>157</v>
      </c>
      <c r="J25" s="78">
        <v>4.7326388888888883E-2</v>
      </c>
      <c r="K25" s="173">
        <v>1</v>
      </c>
      <c r="L25" s="173">
        <v>8</v>
      </c>
      <c r="M25" s="173">
        <v>9</v>
      </c>
      <c r="N25" s="167" t="s">
        <v>360</v>
      </c>
      <c r="O25" s="227" t="s">
        <v>361</v>
      </c>
    </row>
    <row r="26" spans="2:15" x14ac:dyDescent="0.25">
      <c r="B26" s="226" t="s">
        <v>515</v>
      </c>
      <c r="C26" s="173">
        <v>16</v>
      </c>
      <c r="D26" s="250">
        <v>4.0999999999999996</v>
      </c>
      <c r="E26" s="250" t="s">
        <v>533</v>
      </c>
      <c r="F26" s="250" t="s">
        <v>6</v>
      </c>
      <c r="G26" s="250" t="s">
        <v>539</v>
      </c>
      <c r="H26" s="250" t="s">
        <v>186</v>
      </c>
      <c r="I26" s="250">
        <v>108</v>
      </c>
      <c r="J26" s="78">
        <v>4.3217592592592592E-2</v>
      </c>
      <c r="K26" s="173">
        <v>1</v>
      </c>
      <c r="L26" s="173">
        <v>2</v>
      </c>
      <c r="M26" s="173">
        <v>14</v>
      </c>
      <c r="N26" s="167" t="s">
        <v>350</v>
      </c>
      <c r="O26" s="227" t="s">
        <v>567</v>
      </c>
    </row>
    <row r="27" spans="2:15" x14ac:dyDescent="0.25">
      <c r="B27" s="226" t="s">
        <v>515</v>
      </c>
      <c r="C27" s="173">
        <v>17</v>
      </c>
      <c r="D27" s="223">
        <v>4.2</v>
      </c>
      <c r="E27" s="241" t="s">
        <v>542</v>
      </c>
      <c r="F27" s="223" t="s">
        <v>130</v>
      </c>
      <c r="G27" s="223" t="s">
        <v>537</v>
      </c>
      <c r="H27" s="223" t="s">
        <v>190</v>
      </c>
      <c r="I27" s="223">
        <v>114</v>
      </c>
      <c r="J27" s="78">
        <v>4.3020833333333335E-2</v>
      </c>
      <c r="K27" s="173">
        <v>1</v>
      </c>
      <c r="L27" s="173">
        <v>1</v>
      </c>
      <c r="M27" s="173">
        <v>57</v>
      </c>
      <c r="N27" s="167" t="s">
        <v>490</v>
      </c>
      <c r="O27" s="227" t="s">
        <v>565</v>
      </c>
    </row>
    <row r="28" spans="2:15" x14ac:dyDescent="0.25">
      <c r="B28" s="226" t="s">
        <v>515</v>
      </c>
      <c r="C28" s="173">
        <v>18</v>
      </c>
      <c r="D28" s="223">
        <v>4.3</v>
      </c>
      <c r="E28" s="241" t="s">
        <v>540</v>
      </c>
      <c r="F28" s="223" t="s">
        <v>7</v>
      </c>
      <c r="G28" s="223" t="s">
        <v>532</v>
      </c>
      <c r="H28" s="223" t="s">
        <v>186</v>
      </c>
      <c r="I28" s="223">
        <v>83</v>
      </c>
      <c r="J28" s="78">
        <v>4.1377314814814818E-2</v>
      </c>
      <c r="K28" s="173">
        <v>0</v>
      </c>
      <c r="L28" s="173">
        <v>59</v>
      </c>
      <c r="M28" s="173">
        <v>35</v>
      </c>
      <c r="N28" s="167" t="s">
        <v>24</v>
      </c>
      <c r="O28" s="227" t="s">
        <v>568</v>
      </c>
    </row>
    <row r="29" spans="2:15" x14ac:dyDescent="0.25">
      <c r="B29" s="226" t="s">
        <v>515</v>
      </c>
      <c r="C29" s="173">
        <v>19</v>
      </c>
      <c r="D29" s="223">
        <v>4.4000000000000004</v>
      </c>
      <c r="E29" s="241" t="s">
        <v>535</v>
      </c>
      <c r="F29" s="223" t="s">
        <v>6</v>
      </c>
      <c r="G29" s="223" t="s">
        <v>536</v>
      </c>
      <c r="H29" s="223" t="s">
        <v>186</v>
      </c>
      <c r="I29" s="223">
        <v>131</v>
      </c>
      <c r="J29" s="78">
        <v>4.238425925925926E-2</v>
      </c>
      <c r="K29" s="173">
        <v>1</v>
      </c>
      <c r="L29" s="173">
        <v>1</v>
      </c>
      <c r="M29" s="173">
        <v>2</v>
      </c>
      <c r="N29" s="167" t="s">
        <v>423</v>
      </c>
      <c r="O29" s="227" t="s">
        <v>563</v>
      </c>
    </row>
    <row r="30" spans="2:15" x14ac:dyDescent="0.25">
      <c r="B30" s="226" t="s">
        <v>515</v>
      </c>
      <c r="C30" s="173">
        <v>20</v>
      </c>
      <c r="D30" s="223">
        <v>4.5</v>
      </c>
      <c r="E30" s="241" t="s">
        <v>538</v>
      </c>
      <c r="F30" s="223" t="s">
        <v>6</v>
      </c>
      <c r="G30" s="223" t="s">
        <v>541</v>
      </c>
      <c r="H30" s="223" t="s">
        <v>186</v>
      </c>
      <c r="I30" s="223">
        <v>92</v>
      </c>
      <c r="J30" s="78">
        <v>4.0312499999999994E-2</v>
      </c>
      <c r="K30" s="173">
        <v>0</v>
      </c>
      <c r="L30" s="173">
        <v>58</v>
      </c>
      <c r="M30" s="173">
        <v>3</v>
      </c>
      <c r="N30" s="167" t="s">
        <v>556</v>
      </c>
      <c r="O30" s="227" t="s">
        <v>569</v>
      </c>
    </row>
    <row r="31" spans="2:15" x14ac:dyDescent="0.25">
      <c r="B31" s="226" t="s">
        <v>515</v>
      </c>
      <c r="C31" s="173">
        <v>21</v>
      </c>
      <c r="D31" s="223">
        <v>5.0999999999999996</v>
      </c>
      <c r="E31" s="241" t="s">
        <v>541</v>
      </c>
      <c r="F31" s="223" t="s">
        <v>7</v>
      </c>
      <c r="G31" s="223" t="s">
        <v>533</v>
      </c>
      <c r="H31" s="223" t="s">
        <v>186</v>
      </c>
      <c r="I31" s="223">
        <v>106</v>
      </c>
      <c r="J31" s="78">
        <v>4.3645833333333335E-2</v>
      </c>
      <c r="K31" s="173">
        <v>1</v>
      </c>
      <c r="L31" s="173">
        <v>2</v>
      </c>
      <c r="M31" s="173">
        <v>51</v>
      </c>
      <c r="N31" s="167" t="s">
        <v>350</v>
      </c>
      <c r="O31" s="227" t="s">
        <v>570</v>
      </c>
    </row>
    <row r="32" spans="2:15" x14ac:dyDescent="0.25">
      <c r="B32" s="226" t="s">
        <v>515</v>
      </c>
      <c r="C32" s="173">
        <v>22</v>
      </c>
      <c r="D32" s="223">
        <v>5.2</v>
      </c>
      <c r="E32" s="241" t="s">
        <v>536</v>
      </c>
      <c r="F32" s="223" t="s">
        <v>7</v>
      </c>
      <c r="G32" s="223" t="s">
        <v>538</v>
      </c>
      <c r="H32" s="223" t="s">
        <v>186</v>
      </c>
      <c r="I32" s="223">
        <v>119</v>
      </c>
      <c r="J32" s="78">
        <v>4.2754629629629635E-2</v>
      </c>
      <c r="K32" s="173">
        <v>1</v>
      </c>
      <c r="L32" s="173">
        <v>1</v>
      </c>
      <c r="M32" s="173">
        <v>34</v>
      </c>
      <c r="N32" s="167" t="s">
        <v>224</v>
      </c>
      <c r="O32" s="227" t="s">
        <v>571</v>
      </c>
    </row>
    <row r="33" spans="2:15" x14ac:dyDescent="0.25">
      <c r="B33" s="226" t="s">
        <v>515</v>
      </c>
      <c r="C33" s="173">
        <v>23</v>
      </c>
      <c r="D33" s="223">
        <v>5.3</v>
      </c>
      <c r="E33" s="241" t="s">
        <v>532</v>
      </c>
      <c r="F33" s="223" t="s">
        <v>6</v>
      </c>
      <c r="G33" s="223" t="s">
        <v>535</v>
      </c>
      <c r="H33" s="223" t="s">
        <v>186</v>
      </c>
      <c r="I33" s="223">
        <v>111</v>
      </c>
      <c r="J33" s="78">
        <v>3.9699074074074074E-2</v>
      </c>
      <c r="K33" s="173">
        <v>0</v>
      </c>
      <c r="L33" s="173">
        <v>57</v>
      </c>
      <c r="M33" s="173">
        <v>10</v>
      </c>
      <c r="N33" s="167" t="s">
        <v>297</v>
      </c>
      <c r="O33" s="227" t="s">
        <v>298</v>
      </c>
    </row>
    <row r="34" spans="2:15" x14ac:dyDescent="0.25">
      <c r="B34" s="226" t="s">
        <v>515</v>
      </c>
      <c r="C34" s="173">
        <v>24</v>
      </c>
      <c r="D34" s="223">
        <v>5.4</v>
      </c>
      <c r="E34" s="241" t="s">
        <v>537</v>
      </c>
      <c r="F34" s="223" t="s">
        <v>6</v>
      </c>
      <c r="G34" s="223" t="s">
        <v>540</v>
      </c>
      <c r="H34" s="223" t="s">
        <v>186</v>
      </c>
      <c r="I34" s="223">
        <v>129</v>
      </c>
      <c r="J34" s="78">
        <v>4.6898148148148154E-2</v>
      </c>
      <c r="K34" s="173">
        <v>1</v>
      </c>
      <c r="L34" s="173">
        <v>7</v>
      </c>
      <c r="M34" s="173">
        <v>32</v>
      </c>
      <c r="N34" s="167" t="s">
        <v>12</v>
      </c>
      <c r="O34" s="227" t="s">
        <v>305</v>
      </c>
    </row>
    <row r="35" spans="2:15" x14ac:dyDescent="0.25">
      <c r="B35" s="226" t="s">
        <v>515</v>
      </c>
      <c r="C35" s="173">
        <v>25</v>
      </c>
      <c r="D35" s="223">
        <v>5.5</v>
      </c>
      <c r="E35" s="241" t="s">
        <v>539</v>
      </c>
      <c r="F35" s="223" t="s">
        <v>6</v>
      </c>
      <c r="G35" s="223" t="s">
        <v>542</v>
      </c>
      <c r="H35" s="223" t="s">
        <v>186</v>
      </c>
      <c r="I35" s="223">
        <v>108</v>
      </c>
      <c r="J35" s="78">
        <v>4.2199074074074076E-2</v>
      </c>
      <c r="K35" s="173">
        <v>1</v>
      </c>
      <c r="L35" s="173">
        <v>0</v>
      </c>
      <c r="M35" s="173">
        <v>46</v>
      </c>
      <c r="N35" s="167" t="s">
        <v>127</v>
      </c>
      <c r="O35" s="227" t="s">
        <v>192</v>
      </c>
    </row>
    <row r="36" spans="2:15" x14ac:dyDescent="0.25">
      <c r="B36" s="226" t="s">
        <v>515</v>
      </c>
      <c r="C36" s="173">
        <v>26</v>
      </c>
      <c r="D36" s="223">
        <v>6.1</v>
      </c>
      <c r="E36" s="241" t="s">
        <v>533</v>
      </c>
      <c r="F36" s="223" t="s">
        <v>6</v>
      </c>
      <c r="G36" s="223" t="s">
        <v>542</v>
      </c>
      <c r="H36" s="223" t="s">
        <v>186</v>
      </c>
      <c r="I36" s="223">
        <v>88</v>
      </c>
      <c r="J36" s="78">
        <v>4.0636574074074075E-2</v>
      </c>
      <c r="K36" s="173">
        <v>0</v>
      </c>
      <c r="L36" s="173">
        <v>58</v>
      </c>
      <c r="M36" s="173">
        <v>31</v>
      </c>
      <c r="N36" s="167" t="s">
        <v>557</v>
      </c>
      <c r="O36" s="227" t="s">
        <v>572</v>
      </c>
    </row>
    <row r="37" spans="2:15" x14ac:dyDescent="0.25">
      <c r="B37" s="226" t="s">
        <v>515</v>
      </c>
      <c r="C37" s="173">
        <v>27</v>
      </c>
      <c r="D37" s="223">
        <v>6.2</v>
      </c>
      <c r="E37" s="241" t="s">
        <v>540</v>
      </c>
      <c r="F37" s="223" t="s">
        <v>6</v>
      </c>
      <c r="G37" s="223" t="s">
        <v>539</v>
      </c>
      <c r="H37" s="223" t="s">
        <v>186</v>
      </c>
      <c r="I37" s="223">
        <v>126</v>
      </c>
      <c r="J37" s="78">
        <v>4.4120370370370372E-2</v>
      </c>
      <c r="K37" s="173">
        <v>1</v>
      </c>
      <c r="L37" s="173">
        <v>3</v>
      </c>
      <c r="M37" s="173">
        <v>32</v>
      </c>
      <c r="N37" s="167" t="s">
        <v>497</v>
      </c>
      <c r="O37" s="227" t="s">
        <v>572</v>
      </c>
    </row>
    <row r="38" spans="2:15" x14ac:dyDescent="0.25">
      <c r="B38" s="226" t="s">
        <v>515</v>
      </c>
      <c r="C38" s="173">
        <v>28</v>
      </c>
      <c r="D38" s="223">
        <v>6.3</v>
      </c>
      <c r="E38" s="241" t="s">
        <v>535</v>
      </c>
      <c r="F38" s="223" t="s">
        <v>6</v>
      </c>
      <c r="G38" s="223" t="s">
        <v>537</v>
      </c>
      <c r="H38" s="223" t="s">
        <v>186</v>
      </c>
      <c r="I38" s="223">
        <v>91</v>
      </c>
      <c r="J38" s="78">
        <v>3.7812500000000006E-2</v>
      </c>
      <c r="K38" s="173">
        <v>0</v>
      </c>
      <c r="L38" s="173">
        <v>54</v>
      </c>
      <c r="M38" s="173">
        <v>27</v>
      </c>
      <c r="N38" s="167" t="s">
        <v>234</v>
      </c>
      <c r="O38" s="227" t="s">
        <v>235</v>
      </c>
    </row>
    <row r="39" spans="2:15" x14ac:dyDescent="0.25">
      <c r="B39" s="226" t="s">
        <v>515</v>
      </c>
      <c r="C39" s="173">
        <v>29</v>
      </c>
      <c r="D39" s="223">
        <v>6.4</v>
      </c>
      <c r="E39" s="241" t="s">
        <v>538</v>
      </c>
      <c r="F39" s="223" t="s">
        <v>130</v>
      </c>
      <c r="G39" s="223" t="s">
        <v>532</v>
      </c>
      <c r="H39" s="223" t="s">
        <v>184</v>
      </c>
      <c r="I39" s="223">
        <v>267</v>
      </c>
      <c r="J39" s="78">
        <v>5.3043981481481484E-2</v>
      </c>
      <c r="K39" s="173">
        <v>1</v>
      </c>
      <c r="L39" s="173">
        <v>16</v>
      </c>
      <c r="M39" s="173">
        <v>23</v>
      </c>
      <c r="N39" s="167" t="s">
        <v>12</v>
      </c>
      <c r="O39" s="227" t="s">
        <v>305</v>
      </c>
    </row>
    <row r="40" spans="2:15" x14ac:dyDescent="0.25">
      <c r="B40" s="226" t="s">
        <v>515</v>
      </c>
      <c r="C40" s="173">
        <v>30</v>
      </c>
      <c r="D40" s="223">
        <v>6.5</v>
      </c>
      <c r="E40" s="241" t="s">
        <v>541</v>
      </c>
      <c r="F40" s="223" t="s">
        <v>130</v>
      </c>
      <c r="G40" s="223" t="s">
        <v>536</v>
      </c>
      <c r="H40" s="223" t="s">
        <v>190</v>
      </c>
      <c r="I40" s="223">
        <v>121</v>
      </c>
      <c r="J40" s="78">
        <v>3.8854166666666669E-2</v>
      </c>
      <c r="K40" s="173">
        <v>0</v>
      </c>
      <c r="L40" s="173">
        <v>55</v>
      </c>
      <c r="M40" s="173">
        <v>57</v>
      </c>
      <c r="N40" s="167" t="s">
        <v>552</v>
      </c>
      <c r="O40" s="227" t="s">
        <v>561</v>
      </c>
    </row>
    <row r="41" spans="2:15" x14ac:dyDescent="0.25">
      <c r="B41" s="226" t="s">
        <v>515</v>
      </c>
      <c r="C41" s="173">
        <v>31</v>
      </c>
      <c r="D41" s="251">
        <v>7.1</v>
      </c>
      <c r="E41" s="251" t="s">
        <v>536</v>
      </c>
      <c r="F41" s="251" t="s">
        <v>130</v>
      </c>
      <c r="G41" s="251" t="s">
        <v>533</v>
      </c>
      <c r="H41" s="251" t="s">
        <v>188</v>
      </c>
      <c r="I41" s="251">
        <v>178</v>
      </c>
      <c r="J41" s="78">
        <v>4.8506944444444443E-2</v>
      </c>
      <c r="K41" s="173">
        <v>1</v>
      </c>
      <c r="L41" s="173">
        <v>9</v>
      </c>
      <c r="M41" s="173">
        <v>51</v>
      </c>
      <c r="N41" s="167" t="s">
        <v>376</v>
      </c>
      <c r="O41" s="227" t="s">
        <v>377</v>
      </c>
    </row>
    <row r="42" spans="2:15" x14ac:dyDescent="0.25">
      <c r="B42" s="226" t="s">
        <v>515</v>
      </c>
      <c r="C42" s="173">
        <v>32</v>
      </c>
      <c r="D42" s="223">
        <v>7.2</v>
      </c>
      <c r="E42" s="241" t="s">
        <v>532</v>
      </c>
      <c r="F42" s="223" t="s">
        <v>6</v>
      </c>
      <c r="G42" s="223" t="s">
        <v>541</v>
      </c>
      <c r="H42" s="223" t="s">
        <v>186</v>
      </c>
      <c r="I42" s="223">
        <v>136</v>
      </c>
      <c r="J42" s="78">
        <v>4.447916666666666E-2</v>
      </c>
      <c r="K42" s="173">
        <v>1</v>
      </c>
      <c r="L42" s="173">
        <v>4</v>
      </c>
      <c r="M42" s="173">
        <v>3</v>
      </c>
      <c r="N42" s="167" t="s">
        <v>469</v>
      </c>
      <c r="O42" s="227" t="s">
        <v>573</v>
      </c>
    </row>
    <row r="43" spans="2:15" x14ac:dyDescent="0.25">
      <c r="B43" s="226" t="s">
        <v>515</v>
      </c>
      <c r="C43" s="173">
        <v>33</v>
      </c>
      <c r="D43" s="251">
        <v>7.3</v>
      </c>
      <c r="E43" s="251" t="s">
        <v>537</v>
      </c>
      <c r="F43" s="251" t="s">
        <v>6</v>
      </c>
      <c r="G43" s="251" t="s">
        <v>538</v>
      </c>
      <c r="H43" s="251" t="s">
        <v>186</v>
      </c>
      <c r="I43" s="251">
        <v>214</v>
      </c>
      <c r="J43" s="78">
        <v>5.3182870370370366E-2</v>
      </c>
      <c r="K43" s="173">
        <v>1</v>
      </c>
      <c r="L43" s="173">
        <v>16</v>
      </c>
      <c r="M43" s="173">
        <v>35</v>
      </c>
      <c r="N43" s="167" t="s">
        <v>410</v>
      </c>
      <c r="O43" s="227" t="s">
        <v>574</v>
      </c>
    </row>
    <row r="44" spans="2:15" x14ac:dyDescent="0.25">
      <c r="B44" s="226" t="s">
        <v>515</v>
      </c>
      <c r="C44" s="173">
        <v>34</v>
      </c>
      <c r="D44" s="250">
        <v>7.4</v>
      </c>
      <c r="E44" s="250" t="s">
        <v>539</v>
      </c>
      <c r="F44" s="250" t="s">
        <v>130</v>
      </c>
      <c r="G44" s="250" t="s">
        <v>535</v>
      </c>
      <c r="H44" s="250" t="s">
        <v>190</v>
      </c>
      <c r="I44" s="250">
        <v>122</v>
      </c>
      <c r="J44" s="78">
        <v>4.0833333333333333E-2</v>
      </c>
      <c r="K44" s="173">
        <v>0</v>
      </c>
      <c r="L44" s="173">
        <v>58</v>
      </c>
      <c r="M44" s="173">
        <v>48</v>
      </c>
      <c r="N44" s="167" t="s">
        <v>382</v>
      </c>
      <c r="O44" s="227" t="s">
        <v>394</v>
      </c>
    </row>
    <row r="45" spans="2:15" x14ac:dyDescent="0.25">
      <c r="B45" s="226" t="s">
        <v>515</v>
      </c>
      <c r="C45" s="173">
        <v>35</v>
      </c>
      <c r="D45" s="223">
        <v>7.5</v>
      </c>
      <c r="E45" s="241" t="s">
        <v>542</v>
      </c>
      <c r="F45" s="223" t="s">
        <v>7</v>
      </c>
      <c r="G45" s="223" t="s">
        <v>540</v>
      </c>
      <c r="H45" s="223" t="s">
        <v>186</v>
      </c>
      <c r="I45" s="223">
        <v>89</v>
      </c>
      <c r="J45" s="78">
        <v>4.3194444444444445E-2</v>
      </c>
      <c r="K45" s="173">
        <v>1</v>
      </c>
      <c r="L45" s="173">
        <v>2</v>
      </c>
      <c r="M45" s="173">
        <v>12</v>
      </c>
      <c r="N45" s="167" t="s">
        <v>350</v>
      </c>
      <c r="O45" s="227" t="s">
        <v>567</v>
      </c>
    </row>
    <row r="46" spans="2:15" x14ac:dyDescent="0.25">
      <c r="B46" s="226" t="s">
        <v>515</v>
      </c>
      <c r="C46" s="173">
        <v>36</v>
      </c>
      <c r="D46" s="250">
        <v>8.1</v>
      </c>
      <c r="E46" s="250" t="s">
        <v>533</v>
      </c>
      <c r="F46" s="250" t="s">
        <v>6</v>
      </c>
      <c r="G46" s="250" t="s">
        <v>540</v>
      </c>
      <c r="H46" s="250" t="s">
        <v>190</v>
      </c>
      <c r="I46" s="250">
        <v>98</v>
      </c>
      <c r="J46" s="78">
        <v>4.6365740740740742E-2</v>
      </c>
      <c r="K46" s="173">
        <v>1</v>
      </c>
      <c r="L46" s="173">
        <v>6</v>
      </c>
      <c r="M46" s="173">
        <v>46</v>
      </c>
      <c r="N46" s="167" t="s">
        <v>12</v>
      </c>
      <c r="O46" s="227" t="s">
        <v>575</v>
      </c>
    </row>
    <row r="47" spans="2:15" x14ac:dyDescent="0.25">
      <c r="B47" s="226" t="s">
        <v>515</v>
      </c>
      <c r="C47" s="173">
        <v>37</v>
      </c>
      <c r="D47" s="250">
        <v>8.1999999999999993</v>
      </c>
      <c r="E47" s="250" t="s">
        <v>535</v>
      </c>
      <c r="F47" s="250" t="s">
        <v>6</v>
      </c>
      <c r="G47" s="250" t="s">
        <v>542</v>
      </c>
      <c r="H47" s="250" t="s">
        <v>186</v>
      </c>
      <c r="I47" s="250">
        <v>180</v>
      </c>
      <c r="J47" s="78">
        <v>4.9907407407407407E-2</v>
      </c>
      <c r="K47" s="173">
        <v>1</v>
      </c>
      <c r="L47" s="173">
        <v>11</v>
      </c>
      <c r="M47" s="173">
        <v>52</v>
      </c>
      <c r="N47" s="167" t="s">
        <v>494</v>
      </c>
      <c r="O47" s="227" t="s">
        <v>576</v>
      </c>
    </row>
    <row r="48" spans="2:15" x14ac:dyDescent="0.25">
      <c r="B48" s="226" t="s">
        <v>515</v>
      </c>
      <c r="C48" s="173">
        <v>38</v>
      </c>
      <c r="D48" s="223">
        <v>8.3000000000000007</v>
      </c>
      <c r="E48" s="241" t="s">
        <v>538</v>
      </c>
      <c r="F48" s="223" t="s">
        <v>130</v>
      </c>
      <c r="G48" s="223" t="s">
        <v>539</v>
      </c>
      <c r="H48" s="223" t="s">
        <v>188</v>
      </c>
      <c r="I48" s="223">
        <v>149</v>
      </c>
      <c r="J48" s="78">
        <v>4.7453703703703699E-2</v>
      </c>
      <c r="K48" s="173">
        <v>1</v>
      </c>
      <c r="L48" s="173">
        <v>8</v>
      </c>
      <c r="M48" s="173">
        <v>20</v>
      </c>
      <c r="N48" s="167" t="s">
        <v>306</v>
      </c>
      <c r="O48" s="227" t="s">
        <v>565</v>
      </c>
    </row>
    <row r="49" spans="2:15" x14ac:dyDescent="0.25">
      <c r="B49" s="226" t="s">
        <v>515</v>
      </c>
      <c r="C49" s="173">
        <v>39</v>
      </c>
      <c r="D49" s="223">
        <v>8.4</v>
      </c>
      <c r="E49" s="241" t="s">
        <v>541</v>
      </c>
      <c r="F49" s="223" t="s">
        <v>7</v>
      </c>
      <c r="G49" s="223" t="s">
        <v>537</v>
      </c>
      <c r="H49" s="223" t="s">
        <v>186</v>
      </c>
      <c r="I49" s="223">
        <v>120</v>
      </c>
      <c r="J49" s="78">
        <v>4.611111111111111E-2</v>
      </c>
      <c r="K49" s="173">
        <v>1</v>
      </c>
      <c r="L49" s="173">
        <v>6</v>
      </c>
      <c r="M49" s="173">
        <v>24</v>
      </c>
      <c r="N49" s="167" t="s">
        <v>212</v>
      </c>
      <c r="O49" s="227" t="s">
        <v>213</v>
      </c>
    </row>
    <row r="50" spans="2:15" x14ac:dyDescent="0.25">
      <c r="B50" s="226" t="s">
        <v>515</v>
      </c>
      <c r="C50" s="173">
        <v>40</v>
      </c>
      <c r="D50" s="251">
        <v>8.5</v>
      </c>
      <c r="E50" s="251" t="s">
        <v>536</v>
      </c>
      <c r="F50" s="251" t="s">
        <v>7</v>
      </c>
      <c r="G50" s="251" t="s">
        <v>532</v>
      </c>
      <c r="H50" s="251" t="s">
        <v>190</v>
      </c>
      <c r="I50" s="251">
        <v>143</v>
      </c>
      <c r="J50" s="78">
        <v>4.3437499999999997E-2</v>
      </c>
      <c r="K50" s="173">
        <v>1</v>
      </c>
      <c r="L50" s="173">
        <v>2</v>
      </c>
      <c r="M50" s="173">
        <v>33</v>
      </c>
      <c r="N50" s="167" t="s">
        <v>353</v>
      </c>
      <c r="O50" s="227" t="s">
        <v>192</v>
      </c>
    </row>
    <row r="51" spans="2:15" x14ac:dyDescent="0.25">
      <c r="B51" s="226" t="s">
        <v>515</v>
      </c>
      <c r="C51" s="173">
        <v>41</v>
      </c>
      <c r="D51" s="223">
        <v>9.1</v>
      </c>
      <c r="E51" s="241" t="s">
        <v>532</v>
      </c>
      <c r="F51" s="223" t="s">
        <v>6</v>
      </c>
      <c r="G51" s="223" t="s">
        <v>533</v>
      </c>
      <c r="H51" s="223" t="s">
        <v>186</v>
      </c>
      <c r="I51" s="223">
        <v>146</v>
      </c>
      <c r="J51" s="78">
        <v>4.9641203703703701E-2</v>
      </c>
      <c r="K51" s="173">
        <v>1</v>
      </c>
      <c r="L51" s="173">
        <v>11</v>
      </c>
      <c r="M51" s="173">
        <v>29</v>
      </c>
      <c r="N51" s="167" t="s">
        <v>552</v>
      </c>
      <c r="O51" s="227" t="s">
        <v>561</v>
      </c>
    </row>
    <row r="52" spans="2:15" x14ac:dyDescent="0.25">
      <c r="B52" s="226" t="s">
        <v>515</v>
      </c>
      <c r="C52" s="173">
        <v>42</v>
      </c>
      <c r="D52" s="223">
        <v>9.1999999999999993</v>
      </c>
      <c r="E52" s="241" t="s">
        <v>537</v>
      </c>
      <c r="F52" s="223" t="s">
        <v>130</v>
      </c>
      <c r="G52" s="223" t="s">
        <v>536</v>
      </c>
      <c r="H52" s="223" t="s">
        <v>188</v>
      </c>
      <c r="I52" s="223">
        <v>120</v>
      </c>
      <c r="J52" s="78">
        <v>4.1284722222222223E-2</v>
      </c>
      <c r="K52" s="173">
        <v>0</v>
      </c>
      <c r="L52" s="173">
        <v>59</v>
      </c>
      <c r="M52" s="173">
        <v>27</v>
      </c>
      <c r="N52" s="167" t="s">
        <v>14</v>
      </c>
      <c r="O52" s="227" t="s">
        <v>563</v>
      </c>
    </row>
    <row r="53" spans="2:15" x14ac:dyDescent="0.25">
      <c r="B53" s="226" t="s">
        <v>515</v>
      </c>
      <c r="C53" s="173">
        <v>43</v>
      </c>
      <c r="D53" s="223">
        <v>9.3000000000000007</v>
      </c>
      <c r="E53" s="241" t="s">
        <v>539</v>
      </c>
      <c r="F53" s="223" t="s">
        <v>6</v>
      </c>
      <c r="G53" s="223" t="s">
        <v>541</v>
      </c>
      <c r="H53" s="223" t="s">
        <v>186</v>
      </c>
      <c r="I53" s="223">
        <v>149</v>
      </c>
      <c r="J53" s="78">
        <v>4.5416666666666668E-2</v>
      </c>
      <c r="K53" s="173">
        <v>1</v>
      </c>
      <c r="L53" s="173">
        <v>5</v>
      </c>
      <c r="M53" s="173">
        <v>24</v>
      </c>
      <c r="N53" s="167" t="s">
        <v>25</v>
      </c>
      <c r="O53" s="227" t="s">
        <v>576</v>
      </c>
    </row>
    <row r="54" spans="2:15" x14ac:dyDescent="0.25">
      <c r="B54" s="226" t="s">
        <v>515</v>
      </c>
      <c r="C54" s="173">
        <v>44</v>
      </c>
      <c r="D54" s="223">
        <v>9.4</v>
      </c>
      <c r="E54" s="241" t="s">
        <v>542</v>
      </c>
      <c r="F54" s="223" t="s">
        <v>7</v>
      </c>
      <c r="G54" s="223" t="s">
        <v>538</v>
      </c>
      <c r="H54" s="223" t="s">
        <v>186</v>
      </c>
      <c r="I54" s="223">
        <v>95</v>
      </c>
      <c r="J54" s="78">
        <v>4.2627314814814819E-2</v>
      </c>
      <c r="K54" s="173">
        <v>1</v>
      </c>
      <c r="L54" s="173">
        <v>1</v>
      </c>
      <c r="M54" s="173">
        <v>23</v>
      </c>
      <c r="N54" s="167" t="s">
        <v>364</v>
      </c>
      <c r="O54" s="227" t="s">
        <v>577</v>
      </c>
    </row>
    <row r="55" spans="2:15" x14ac:dyDescent="0.25">
      <c r="B55" s="226" t="s">
        <v>515</v>
      </c>
      <c r="C55" s="173">
        <v>45</v>
      </c>
      <c r="D55" s="223">
        <v>9.5</v>
      </c>
      <c r="E55" s="241" t="s">
        <v>540</v>
      </c>
      <c r="F55" s="223" t="s">
        <v>7</v>
      </c>
      <c r="G55" s="223" t="s">
        <v>535</v>
      </c>
      <c r="H55" s="223" t="s">
        <v>186</v>
      </c>
      <c r="I55" s="223">
        <v>115</v>
      </c>
      <c r="J55" s="78">
        <v>4.3576388888888894E-2</v>
      </c>
      <c r="K55" s="173">
        <v>1</v>
      </c>
      <c r="L55" s="173">
        <v>2</v>
      </c>
      <c r="M55" s="173">
        <v>45</v>
      </c>
      <c r="N55" s="167" t="s">
        <v>558</v>
      </c>
      <c r="O55" s="227" t="s">
        <v>578</v>
      </c>
    </row>
    <row r="56" spans="2:15" x14ac:dyDescent="0.25">
      <c r="B56" s="226" t="s">
        <v>515</v>
      </c>
      <c r="C56" s="173">
        <v>46</v>
      </c>
      <c r="D56" s="223">
        <v>10.1</v>
      </c>
      <c r="E56" s="241" t="s">
        <v>533</v>
      </c>
      <c r="F56" s="223" t="s">
        <v>6</v>
      </c>
      <c r="G56" s="223" t="s">
        <v>535</v>
      </c>
      <c r="H56" s="223" t="s">
        <v>186</v>
      </c>
      <c r="I56" s="223">
        <v>154</v>
      </c>
      <c r="J56" s="78">
        <v>4.5960648148148146E-2</v>
      </c>
      <c r="K56" s="173">
        <v>1</v>
      </c>
      <c r="L56" s="173">
        <v>6</v>
      </c>
      <c r="M56" s="173">
        <v>11</v>
      </c>
      <c r="N56" s="167" t="s">
        <v>552</v>
      </c>
      <c r="O56" s="227" t="s">
        <v>561</v>
      </c>
    </row>
    <row r="57" spans="2:15" x14ac:dyDescent="0.25">
      <c r="B57" s="226" t="s">
        <v>515</v>
      </c>
      <c r="C57" s="173">
        <v>47</v>
      </c>
      <c r="D57" s="223">
        <v>10.199999999999999</v>
      </c>
      <c r="E57" s="241" t="s">
        <v>540</v>
      </c>
      <c r="F57" s="223" t="s">
        <v>6</v>
      </c>
      <c r="G57" s="223" t="s">
        <v>538</v>
      </c>
      <c r="H57" s="223" t="s">
        <v>186</v>
      </c>
      <c r="I57" s="223">
        <v>140</v>
      </c>
      <c r="J57" s="78">
        <v>4.8912037037037039E-2</v>
      </c>
      <c r="K57" s="173">
        <v>1</v>
      </c>
      <c r="L57" s="173">
        <v>10</v>
      </c>
      <c r="M57" s="173">
        <v>26</v>
      </c>
      <c r="N57" s="167" t="s">
        <v>382</v>
      </c>
      <c r="O57" s="227" t="s">
        <v>185</v>
      </c>
    </row>
    <row r="58" spans="2:15" x14ac:dyDescent="0.25">
      <c r="B58" s="226" t="s">
        <v>515</v>
      </c>
      <c r="C58" s="173">
        <v>48</v>
      </c>
      <c r="D58" s="223">
        <v>10.3</v>
      </c>
      <c r="E58" s="241" t="s">
        <v>542</v>
      </c>
      <c r="F58" s="223" t="s">
        <v>6</v>
      </c>
      <c r="G58" s="223" t="s">
        <v>541</v>
      </c>
      <c r="H58" s="223" t="s">
        <v>186</v>
      </c>
      <c r="I58" s="223">
        <v>83</v>
      </c>
      <c r="J58" s="78">
        <v>3.1435185185185184E-2</v>
      </c>
      <c r="K58" s="173">
        <v>0</v>
      </c>
      <c r="L58" s="173">
        <v>45</v>
      </c>
      <c r="M58" s="173">
        <v>16</v>
      </c>
      <c r="N58" s="167" t="s">
        <v>353</v>
      </c>
      <c r="O58" s="227" t="s">
        <v>192</v>
      </c>
    </row>
    <row r="59" spans="2:15" x14ac:dyDescent="0.25">
      <c r="B59" s="226" t="s">
        <v>515</v>
      </c>
      <c r="C59" s="173">
        <v>49</v>
      </c>
      <c r="D59" s="223">
        <v>10.4</v>
      </c>
      <c r="E59" s="241" t="s">
        <v>539</v>
      </c>
      <c r="F59" s="223" t="s">
        <v>6</v>
      </c>
      <c r="G59" s="223" t="s">
        <v>536</v>
      </c>
      <c r="H59" s="223" t="s">
        <v>186</v>
      </c>
      <c r="I59" s="223">
        <v>116</v>
      </c>
      <c r="J59" s="78">
        <v>3.8738425925925926E-2</v>
      </c>
      <c r="K59" s="173">
        <v>0</v>
      </c>
      <c r="L59" s="173">
        <v>55</v>
      </c>
      <c r="M59" s="173">
        <v>47</v>
      </c>
      <c r="N59" s="167" t="s">
        <v>23</v>
      </c>
      <c r="O59" s="227" t="s">
        <v>213</v>
      </c>
    </row>
    <row r="60" spans="2:15" x14ac:dyDescent="0.25">
      <c r="B60" s="226" t="s">
        <v>515</v>
      </c>
      <c r="C60" s="173">
        <v>50</v>
      </c>
      <c r="D60" s="251">
        <v>10.5</v>
      </c>
      <c r="E60" s="251" t="s">
        <v>537</v>
      </c>
      <c r="F60" s="251" t="s">
        <v>7</v>
      </c>
      <c r="G60" s="251" t="s">
        <v>532</v>
      </c>
      <c r="H60" s="251" t="s">
        <v>190</v>
      </c>
      <c r="I60" s="251">
        <v>118</v>
      </c>
      <c r="J60" s="78">
        <v>4.2673611111111114E-2</v>
      </c>
      <c r="K60" s="173">
        <v>1</v>
      </c>
      <c r="L60" s="173">
        <v>1</v>
      </c>
      <c r="M60" s="173">
        <v>27</v>
      </c>
      <c r="N60" s="167" t="s">
        <v>352</v>
      </c>
      <c r="O60" s="227" t="s">
        <v>389</v>
      </c>
    </row>
    <row r="61" spans="2:15" x14ac:dyDescent="0.25">
      <c r="B61" s="226" t="s">
        <v>515</v>
      </c>
      <c r="C61" s="173">
        <v>51</v>
      </c>
      <c r="D61" s="223">
        <v>11.1</v>
      </c>
      <c r="E61" s="241" t="s">
        <v>537</v>
      </c>
      <c r="F61" s="223" t="s">
        <v>6</v>
      </c>
      <c r="G61" s="223" t="s">
        <v>533</v>
      </c>
      <c r="H61" s="223" t="s">
        <v>551</v>
      </c>
      <c r="I61" s="223">
        <v>131</v>
      </c>
      <c r="J61" s="78">
        <v>4.7442129629629626E-2</v>
      </c>
      <c r="K61" s="173">
        <v>1</v>
      </c>
      <c r="L61" s="173">
        <v>8</v>
      </c>
      <c r="M61" s="173">
        <v>19</v>
      </c>
      <c r="N61" s="167" t="s">
        <v>353</v>
      </c>
      <c r="O61" s="227" t="s">
        <v>192</v>
      </c>
    </row>
    <row r="62" spans="2:15" x14ac:dyDescent="0.25">
      <c r="B62" s="226" t="s">
        <v>515</v>
      </c>
      <c r="C62" s="173">
        <v>52</v>
      </c>
      <c r="D62" s="223">
        <v>11.2</v>
      </c>
      <c r="E62" s="241" t="s">
        <v>532</v>
      </c>
      <c r="F62" s="223" t="s">
        <v>7</v>
      </c>
      <c r="G62" s="223" t="s">
        <v>539</v>
      </c>
      <c r="H62" s="223" t="s">
        <v>186</v>
      </c>
      <c r="I62" s="223">
        <v>238</v>
      </c>
      <c r="J62" s="78">
        <v>5.3819444444444448E-2</v>
      </c>
      <c r="K62" s="173">
        <v>1</v>
      </c>
      <c r="L62" s="173">
        <v>17</v>
      </c>
      <c r="M62" s="173">
        <v>30</v>
      </c>
      <c r="N62" s="167" t="s">
        <v>22</v>
      </c>
      <c r="O62" s="227" t="s">
        <v>562</v>
      </c>
    </row>
    <row r="63" spans="2:15" x14ac:dyDescent="0.25">
      <c r="B63" s="226" t="s">
        <v>515</v>
      </c>
      <c r="C63" s="173">
        <v>53</v>
      </c>
      <c r="D63" s="223">
        <v>11.3</v>
      </c>
      <c r="E63" s="241" t="s">
        <v>536</v>
      </c>
      <c r="F63" s="223" t="s">
        <v>6</v>
      </c>
      <c r="G63" s="223" t="s">
        <v>542</v>
      </c>
      <c r="H63" s="223" t="s">
        <v>190</v>
      </c>
      <c r="I63" s="223">
        <v>108</v>
      </c>
      <c r="J63" s="78">
        <v>3.8796296296296294E-2</v>
      </c>
      <c r="K63" s="173">
        <v>0</v>
      </c>
      <c r="L63" s="173">
        <v>55</v>
      </c>
      <c r="M63" s="173">
        <v>52</v>
      </c>
      <c r="N63" s="167" t="s">
        <v>306</v>
      </c>
      <c r="O63" s="227" t="s">
        <v>235</v>
      </c>
    </row>
    <row r="64" spans="2:15" x14ac:dyDescent="0.25">
      <c r="B64" s="226" t="s">
        <v>515</v>
      </c>
      <c r="C64" s="173">
        <v>54</v>
      </c>
      <c r="D64" s="251">
        <v>11.4</v>
      </c>
      <c r="E64" s="251" t="s">
        <v>541</v>
      </c>
      <c r="F64" s="251" t="s">
        <v>6</v>
      </c>
      <c r="G64" s="251" t="s">
        <v>540</v>
      </c>
      <c r="H64" s="251" t="s">
        <v>186</v>
      </c>
      <c r="I64" s="251">
        <v>270</v>
      </c>
      <c r="J64" s="78">
        <v>5.6331018518518516E-2</v>
      </c>
      <c r="K64" s="173">
        <v>1</v>
      </c>
      <c r="L64" s="173">
        <v>21</v>
      </c>
      <c r="M64" s="173">
        <v>7</v>
      </c>
      <c r="N64" s="167" t="s">
        <v>383</v>
      </c>
      <c r="O64" s="227" t="s">
        <v>564</v>
      </c>
    </row>
    <row r="65" spans="2:15" x14ac:dyDescent="0.25">
      <c r="B65" s="226" t="s">
        <v>515</v>
      </c>
      <c r="C65" s="173">
        <v>55</v>
      </c>
      <c r="D65" s="223">
        <v>11.5</v>
      </c>
      <c r="E65" s="241" t="s">
        <v>538</v>
      </c>
      <c r="F65" s="223" t="s">
        <v>7</v>
      </c>
      <c r="G65" s="223" t="s">
        <v>535</v>
      </c>
      <c r="H65" s="223" t="s">
        <v>186</v>
      </c>
      <c r="I65" s="223">
        <v>123</v>
      </c>
      <c r="J65" s="78">
        <v>4.5104166666666667E-2</v>
      </c>
      <c r="K65" s="173">
        <v>1</v>
      </c>
      <c r="L65" s="173">
        <v>4</v>
      </c>
      <c r="M65" s="173">
        <v>57</v>
      </c>
      <c r="N65" s="167" t="s">
        <v>354</v>
      </c>
      <c r="O65" s="227" t="s">
        <v>193</v>
      </c>
    </row>
    <row r="66" spans="2:15" x14ac:dyDescent="0.25">
      <c r="B66" s="226" t="s">
        <v>515</v>
      </c>
      <c r="C66" s="173">
        <v>56</v>
      </c>
      <c r="D66" s="223">
        <v>12.1</v>
      </c>
      <c r="E66" s="241" t="s">
        <v>533</v>
      </c>
      <c r="F66" s="223" t="s">
        <v>130</v>
      </c>
      <c r="G66" s="223" t="s">
        <v>538</v>
      </c>
      <c r="H66" s="223" t="s">
        <v>184</v>
      </c>
      <c r="I66" s="223">
        <v>264</v>
      </c>
      <c r="J66" s="78">
        <v>5.649305555555556E-2</v>
      </c>
      <c r="K66" s="173">
        <v>1</v>
      </c>
      <c r="L66" s="173">
        <v>21</v>
      </c>
      <c r="M66" s="173">
        <v>21</v>
      </c>
      <c r="N66" s="167" t="s">
        <v>347</v>
      </c>
      <c r="O66" s="227" t="s">
        <v>348</v>
      </c>
    </row>
    <row r="67" spans="2:15" x14ac:dyDescent="0.25">
      <c r="B67" s="226" t="s">
        <v>515</v>
      </c>
      <c r="C67" s="173">
        <v>57</v>
      </c>
      <c r="D67" s="223">
        <v>12.2</v>
      </c>
      <c r="E67" s="241" t="s">
        <v>535</v>
      </c>
      <c r="F67" s="223" t="s">
        <v>6</v>
      </c>
      <c r="G67" s="223" t="s">
        <v>541</v>
      </c>
      <c r="H67" s="223" t="s">
        <v>186</v>
      </c>
      <c r="I67" s="223">
        <v>92</v>
      </c>
      <c r="J67" s="78">
        <v>3.6655092592592593E-2</v>
      </c>
      <c r="K67" s="173">
        <v>0</v>
      </c>
      <c r="L67" s="173">
        <v>52</v>
      </c>
      <c r="M67" s="173">
        <v>47</v>
      </c>
      <c r="N67" s="167" t="s">
        <v>469</v>
      </c>
      <c r="O67" s="227" t="s">
        <v>573</v>
      </c>
    </row>
    <row r="68" spans="2:15" x14ac:dyDescent="0.25">
      <c r="B68" s="226" t="s">
        <v>515</v>
      </c>
      <c r="C68" s="173">
        <v>58</v>
      </c>
      <c r="D68" s="223">
        <v>12.3</v>
      </c>
      <c r="E68" s="241" t="s">
        <v>540</v>
      </c>
      <c r="F68" s="223" t="s">
        <v>7</v>
      </c>
      <c r="G68" s="223" t="s">
        <v>536</v>
      </c>
      <c r="H68" s="223" t="s">
        <v>186</v>
      </c>
      <c r="I68" s="223">
        <v>113</v>
      </c>
      <c r="J68" s="78">
        <v>4.238425925925926E-2</v>
      </c>
      <c r="K68" s="173">
        <v>1</v>
      </c>
      <c r="L68" s="173">
        <v>1</v>
      </c>
      <c r="M68" s="173">
        <v>2</v>
      </c>
      <c r="N68" s="167" t="s">
        <v>555</v>
      </c>
      <c r="O68" s="227" t="s">
        <v>566</v>
      </c>
    </row>
    <row r="69" spans="2:15" x14ac:dyDescent="0.25">
      <c r="B69" s="226" t="s">
        <v>515</v>
      </c>
      <c r="C69" s="173">
        <v>59</v>
      </c>
      <c r="D69" s="223">
        <v>12.4</v>
      </c>
      <c r="E69" s="241" t="s">
        <v>542</v>
      </c>
      <c r="F69" s="223" t="s">
        <v>7</v>
      </c>
      <c r="G69" s="223" t="s">
        <v>532</v>
      </c>
      <c r="H69" s="223" t="s">
        <v>186</v>
      </c>
      <c r="I69" s="223">
        <v>101</v>
      </c>
      <c r="J69" s="78">
        <v>4.4745370370370373E-2</v>
      </c>
      <c r="K69" s="173">
        <v>1</v>
      </c>
      <c r="L69" s="173">
        <v>4</v>
      </c>
      <c r="M69" s="173">
        <v>26</v>
      </c>
      <c r="N69" s="167" t="s">
        <v>13</v>
      </c>
      <c r="O69" s="227" t="s">
        <v>213</v>
      </c>
    </row>
    <row r="70" spans="2:15" x14ac:dyDescent="0.25">
      <c r="B70" s="226" t="s">
        <v>515</v>
      </c>
      <c r="C70" s="173">
        <v>60</v>
      </c>
      <c r="D70" s="223">
        <v>12.5</v>
      </c>
      <c r="E70" s="241" t="s">
        <v>539</v>
      </c>
      <c r="F70" s="223" t="s">
        <v>130</v>
      </c>
      <c r="G70" s="223" t="s">
        <v>537</v>
      </c>
      <c r="H70" s="223" t="s">
        <v>188</v>
      </c>
      <c r="I70" s="223">
        <v>122</v>
      </c>
      <c r="J70" s="78">
        <v>4.3888888888888887E-2</v>
      </c>
      <c r="K70" s="173">
        <v>1</v>
      </c>
      <c r="L70" s="173">
        <v>3</v>
      </c>
      <c r="M70" s="173">
        <v>12</v>
      </c>
      <c r="N70" s="167" t="s">
        <v>360</v>
      </c>
      <c r="O70" s="227" t="s">
        <v>361</v>
      </c>
    </row>
    <row r="71" spans="2:15" x14ac:dyDescent="0.25">
      <c r="B71" s="226" t="s">
        <v>515</v>
      </c>
      <c r="C71" s="173">
        <v>61</v>
      </c>
      <c r="D71" s="223">
        <v>13.1</v>
      </c>
      <c r="E71" s="241" t="s">
        <v>539</v>
      </c>
      <c r="F71" s="223" t="s">
        <v>7</v>
      </c>
      <c r="G71" s="223" t="s">
        <v>533</v>
      </c>
      <c r="H71" s="223" t="s">
        <v>186</v>
      </c>
      <c r="I71" s="223">
        <v>97</v>
      </c>
      <c r="J71" s="78">
        <v>4.0902777777777781E-2</v>
      </c>
      <c r="K71" s="173">
        <v>0</v>
      </c>
      <c r="L71" s="173">
        <v>58</v>
      </c>
      <c r="M71" s="173">
        <v>54</v>
      </c>
      <c r="N71" s="167" t="s">
        <v>350</v>
      </c>
      <c r="O71" s="227" t="s">
        <v>567</v>
      </c>
    </row>
    <row r="72" spans="2:15" x14ac:dyDescent="0.25">
      <c r="B72" s="226" t="s">
        <v>515</v>
      </c>
      <c r="C72" s="173">
        <v>62</v>
      </c>
      <c r="D72" s="223">
        <v>13.2</v>
      </c>
      <c r="E72" s="241" t="s">
        <v>537</v>
      </c>
      <c r="F72" s="223" t="s">
        <v>6</v>
      </c>
      <c r="G72" s="223" t="s">
        <v>542</v>
      </c>
      <c r="H72" s="223" t="s">
        <v>186</v>
      </c>
      <c r="I72" s="223">
        <v>122</v>
      </c>
      <c r="J72" s="78">
        <v>4.6423611111111117E-2</v>
      </c>
      <c r="K72" s="173">
        <v>1</v>
      </c>
      <c r="L72" s="173">
        <v>6</v>
      </c>
      <c r="M72" s="173">
        <v>51</v>
      </c>
      <c r="N72" s="167" t="s">
        <v>304</v>
      </c>
      <c r="O72" s="227" t="s">
        <v>235</v>
      </c>
    </row>
    <row r="73" spans="2:15" x14ac:dyDescent="0.25">
      <c r="B73" s="226" t="s">
        <v>515</v>
      </c>
      <c r="C73" s="173">
        <v>63</v>
      </c>
      <c r="D73" s="241">
        <v>13.3</v>
      </c>
      <c r="E73" s="241" t="s">
        <v>532</v>
      </c>
      <c r="F73" s="241" t="s">
        <v>6</v>
      </c>
      <c r="G73" s="241" t="s">
        <v>540</v>
      </c>
      <c r="H73" s="241" t="s">
        <v>186</v>
      </c>
      <c r="I73" s="241">
        <v>94</v>
      </c>
      <c r="J73" s="78">
        <v>4.1585648148148149E-2</v>
      </c>
      <c r="K73" s="173">
        <v>0</v>
      </c>
      <c r="L73" s="173">
        <v>59</v>
      </c>
      <c r="M73" s="173">
        <v>53</v>
      </c>
      <c r="N73" s="167" t="s">
        <v>559</v>
      </c>
      <c r="O73" s="227" t="s">
        <v>568</v>
      </c>
    </row>
    <row r="74" spans="2:15" x14ac:dyDescent="0.25">
      <c r="B74" s="226" t="s">
        <v>515</v>
      </c>
      <c r="C74" s="173">
        <v>64</v>
      </c>
      <c r="D74" s="241">
        <v>13.4</v>
      </c>
      <c r="E74" s="241" t="s">
        <v>536</v>
      </c>
      <c r="F74" s="241" t="s">
        <v>6</v>
      </c>
      <c r="G74" s="241" t="s">
        <v>535</v>
      </c>
      <c r="H74" s="241" t="s">
        <v>186</v>
      </c>
      <c r="I74" s="241">
        <v>258</v>
      </c>
      <c r="J74" s="78">
        <v>5.4803240740740743E-2</v>
      </c>
      <c r="K74" s="173">
        <v>1</v>
      </c>
      <c r="L74" s="173">
        <v>18</v>
      </c>
      <c r="M74" s="173">
        <v>55</v>
      </c>
      <c r="N74" s="167" t="s">
        <v>352</v>
      </c>
      <c r="O74" s="227" t="s">
        <v>579</v>
      </c>
    </row>
    <row r="75" spans="2:15" x14ac:dyDescent="0.25">
      <c r="B75" s="226" t="s">
        <v>515</v>
      </c>
      <c r="C75" s="173">
        <v>65</v>
      </c>
      <c r="D75" s="241">
        <v>13.5</v>
      </c>
      <c r="E75" s="241" t="s">
        <v>541</v>
      </c>
      <c r="F75" s="241" t="s">
        <v>7</v>
      </c>
      <c r="G75" s="241" t="s">
        <v>538</v>
      </c>
      <c r="H75" s="241" t="s">
        <v>186</v>
      </c>
      <c r="I75" s="241">
        <v>61</v>
      </c>
      <c r="J75" s="78">
        <v>2.8761574074074075E-2</v>
      </c>
      <c r="K75" s="173">
        <v>0</v>
      </c>
      <c r="L75" s="173">
        <v>41</v>
      </c>
      <c r="M75" s="173">
        <v>25</v>
      </c>
      <c r="N75" s="167" t="s">
        <v>229</v>
      </c>
      <c r="O75" s="227" t="s">
        <v>185</v>
      </c>
    </row>
    <row r="76" spans="2:15" x14ac:dyDescent="0.25">
      <c r="B76" s="226" t="s">
        <v>515</v>
      </c>
      <c r="C76" s="173">
        <v>66</v>
      </c>
      <c r="D76" s="223">
        <v>14.1</v>
      </c>
      <c r="E76" s="241" t="s">
        <v>533</v>
      </c>
      <c r="F76" s="223" t="s">
        <v>6</v>
      </c>
      <c r="G76" s="223" t="s">
        <v>541</v>
      </c>
      <c r="H76" s="223" t="s">
        <v>186</v>
      </c>
      <c r="I76" s="223">
        <v>82</v>
      </c>
      <c r="J76" s="78">
        <v>3.8402777777777779E-2</v>
      </c>
      <c r="K76" s="173">
        <v>0</v>
      </c>
      <c r="L76" s="173">
        <v>55</v>
      </c>
      <c r="M76" s="173">
        <v>18</v>
      </c>
      <c r="N76" s="167" t="s">
        <v>350</v>
      </c>
      <c r="O76" s="227" t="s">
        <v>570</v>
      </c>
    </row>
    <row r="77" spans="2:15" x14ac:dyDescent="0.25">
      <c r="B77" s="226" t="s">
        <v>515</v>
      </c>
      <c r="C77" s="173">
        <v>67</v>
      </c>
      <c r="D77" s="251">
        <v>14.2</v>
      </c>
      <c r="E77" s="251" t="s">
        <v>538</v>
      </c>
      <c r="F77" s="251" t="s">
        <v>7</v>
      </c>
      <c r="G77" s="251" t="s">
        <v>536</v>
      </c>
      <c r="H77" s="251" t="s">
        <v>186</v>
      </c>
      <c r="I77" s="251">
        <v>165</v>
      </c>
      <c r="J77" s="78">
        <v>4.7870370370370369E-2</v>
      </c>
      <c r="K77" s="173">
        <v>1</v>
      </c>
      <c r="L77" s="173">
        <v>8</v>
      </c>
      <c r="M77" s="173">
        <v>56</v>
      </c>
      <c r="N77" s="167" t="s">
        <v>560</v>
      </c>
      <c r="O77" s="227" t="s">
        <v>562</v>
      </c>
    </row>
    <row r="78" spans="2:15" x14ac:dyDescent="0.25">
      <c r="B78" s="226" t="s">
        <v>515</v>
      </c>
      <c r="C78" s="173">
        <v>68</v>
      </c>
      <c r="D78" s="250">
        <v>14.3</v>
      </c>
      <c r="E78" s="250" t="s">
        <v>535</v>
      </c>
      <c r="F78" s="250" t="s">
        <v>130</v>
      </c>
      <c r="G78" s="250" t="s">
        <v>532</v>
      </c>
      <c r="H78" s="250" t="s">
        <v>188</v>
      </c>
      <c r="I78" s="250">
        <v>123</v>
      </c>
      <c r="J78" s="78">
        <v>3.9155092592592596E-2</v>
      </c>
      <c r="K78" s="173">
        <v>0</v>
      </c>
      <c r="L78" s="173">
        <v>56</v>
      </c>
      <c r="M78" s="173">
        <v>23</v>
      </c>
      <c r="N78" s="167" t="s">
        <v>297</v>
      </c>
      <c r="O78" s="227" t="s">
        <v>298</v>
      </c>
    </row>
    <row r="79" spans="2:15" x14ac:dyDescent="0.25">
      <c r="B79" s="226" t="s">
        <v>515</v>
      </c>
      <c r="C79" s="173">
        <v>69</v>
      </c>
      <c r="D79" s="223">
        <v>14.4</v>
      </c>
      <c r="E79" s="241" t="s">
        <v>540</v>
      </c>
      <c r="F79" s="223" t="s">
        <v>7</v>
      </c>
      <c r="G79" s="223" t="s">
        <v>537</v>
      </c>
      <c r="H79" s="223" t="s">
        <v>190</v>
      </c>
      <c r="I79" s="223">
        <v>151</v>
      </c>
      <c r="J79" s="78">
        <v>4.8634259259259259E-2</v>
      </c>
      <c r="K79" s="173">
        <v>1</v>
      </c>
      <c r="L79" s="173">
        <v>10</v>
      </c>
      <c r="M79" s="173">
        <v>2</v>
      </c>
      <c r="N79" s="167" t="s">
        <v>12</v>
      </c>
      <c r="O79" s="227" t="s">
        <v>305</v>
      </c>
    </row>
    <row r="80" spans="2:15" x14ac:dyDescent="0.25">
      <c r="B80" s="226" t="s">
        <v>515</v>
      </c>
      <c r="C80" s="173">
        <v>70</v>
      </c>
      <c r="D80" s="250">
        <v>14.5</v>
      </c>
      <c r="E80" s="250" t="s">
        <v>542</v>
      </c>
      <c r="F80" s="250" t="s">
        <v>7</v>
      </c>
      <c r="G80" s="250" t="s">
        <v>539</v>
      </c>
      <c r="H80" s="250" t="s">
        <v>186</v>
      </c>
      <c r="I80" s="250">
        <v>231</v>
      </c>
      <c r="J80" s="78">
        <v>5.2430555555555557E-2</v>
      </c>
      <c r="K80" s="173">
        <v>1</v>
      </c>
      <c r="L80" s="173">
        <v>15</v>
      </c>
      <c r="M80" s="173">
        <v>30</v>
      </c>
      <c r="N80" s="167" t="s">
        <v>367</v>
      </c>
      <c r="O80" s="227" t="s">
        <v>576</v>
      </c>
    </row>
    <row r="81" spans="2:15" x14ac:dyDescent="0.25">
      <c r="B81" s="226" t="s">
        <v>515</v>
      </c>
      <c r="C81" s="173">
        <v>71</v>
      </c>
      <c r="D81" s="251">
        <v>15.1</v>
      </c>
      <c r="E81" s="251" t="s">
        <v>542</v>
      </c>
      <c r="F81" s="251" t="s">
        <v>130</v>
      </c>
      <c r="G81" s="251" t="s">
        <v>533</v>
      </c>
      <c r="H81" s="251" t="s">
        <v>190</v>
      </c>
      <c r="I81" s="251">
        <v>138</v>
      </c>
      <c r="J81" s="78">
        <v>4.7743055555555552E-2</v>
      </c>
      <c r="K81" s="173">
        <v>1</v>
      </c>
      <c r="L81" s="173">
        <v>8</v>
      </c>
      <c r="M81" s="173">
        <v>45</v>
      </c>
      <c r="N81" s="167" t="s">
        <v>557</v>
      </c>
      <c r="O81" s="227" t="s">
        <v>572</v>
      </c>
    </row>
    <row r="82" spans="2:15" x14ac:dyDescent="0.25">
      <c r="B82" s="226" t="s">
        <v>515</v>
      </c>
      <c r="C82" s="173">
        <v>72</v>
      </c>
      <c r="D82" s="251">
        <v>15.2</v>
      </c>
      <c r="E82" s="251" t="s">
        <v>539</v>
      </c>
      <c r="F82" s="251" t="s">
        <v>6</v>
      </c>
      <c r="G82" s="251" t="s">
        <v>540</v>
      </c>
      <c r="H82" s="251" t="s">
        <v>190</v>
      </c>
      <c r="I82" s="251">
        <v>160</v>
      </c>
      <c r="J82" s="78">
        <v>4.8252314814814817E-2</v>
      </c>
      <c r="K82" s="173">
        <v>1</v>
      </c>
      <c r="L82" s="173">
        <v>9</v>
      </c>
      <c r="M82" s="173">
        <v>29</v>
      </c>
      <c r="N82" s="167" t="s">
        <v>497</v>
      </c>
      <c r="O82" s="227" t="s">
        <v>572</v>
      </c>
    </row>
    <row r="83" spans="2:15" x14ac:dyDescent="0.25">
      <c r="B83" s="226" t="s">
        <v>515</v>
      </c>
      <c r="C83" s="173">
        <v>73</v>
      </c>
      <c r="D83" s="251">
        <v>15.3</v>
      </c>
      <c r="E83" s="251" t="s">
        <v>537</v>
      </c>
      <c r="F83" s="251" t="s">
        <v>7</v>
      </c>
      <c r="G83" s="251" t="s">
        <v>535</v>
      </c>
      <c r="H83" s="251" t="s">
        <v>186</v>
      </c>
      <c r="I83" s="251">
        <v>121</v>
      </c>
      <c r="J83" s="78">
        <v>4.3148148148148151E-2</v>
      </c>
      <c r="K83" s="173">
        <v>1</v>
      </c>
      <c r="L83" s="173">
        <v>2</v>
      </c>
      <c r="M83" s="173">
        <v>8</v>
      </c>
      <c r="N83" s="167" t="s">
        <v>15</v>
      </c>
      <c r="O83" s="227" t="s">
        <v>563</v>
      </c>
    </row>
    <row r="84" spans="2:15" x14ac:dyDescent="0.25">
      <c r="B84" s="226" t="s">
        <v>515</v>
      </c>
      <c r="C84" s="173">
        <v>74</v>
      </c>
      <c r="D84" s="250">
        <v>15.4</v>
      </c>
      <c r="E84" s="250" t="s">
        <v>532</v>
      </c>
      <c r="F84" s="250" t="s">
        <v>6</v>
      </c>
      <c r="G84" s="250" t="s">
        <v>538</v>
      </c>
      <c r="H84" s="250" t="s">
        <v>186</v>
      </c>
      <c r="I84" s="250">
        <v>90</v>
      </c>
      <c r="J84" s="78">
        <v>4.1076388888888891E-2</v>
      </c>
      <c r="K84" s="173">
        <v>0</v>
      </c>
      <c r="L84" s="173">
        <v>59</v>
      </c>
      <c r="M84" s="173">
        <v>9</v>
      </c>
      <c r="N84" s="167" t="s">
        <v>12</v>
      </c>
      <c r="O84" s="227" t="s">
        <v>305</v>
      </c>
    </row>
    <row r="85" spans="2:15" x14ac:dyDescent="0.25">
      <c r="B85" s="226" t="s">
        <v>515</v>
      </c>
      <c r="C85" s="173">
        <v>75</v>
      </c>
      <c r="D85" s="251">
        <v>15.5</v>
      </c>
      <c r="E85" s="251" t="s">
        <v>536</v>
      </c>
      <c r="F85" s="251" t="s">
        <v>6</v>
      </c>
      <c r="G85" s="251" t="s">
        <v>541</v>
      </c>
      <c r="H85" s="251" t="s">
        <v>186</v>
      </c>
      <c r="I85" s="251">
        <v>94</v>
      </c>
      <c r="J85" s="78">
        <v>3.5092592592592592E-2</v>
      </c>
      <c r="K85" s="173">
        <v>0</v>
      </c>
      <c r="L85" s="173">
        <v>50</v>
      </c>
      <c r="M85" s="173">
        <v>32</v>
      </c>
      <c r="N85" s="167" t="s">
        <v>552</v>
      </c>
      <c r="O85" s="227" t="s">
        <v>561</v>
      </c>
    </row>
    <row r="86" spans="2:15" x14ac:dyDescent="0.25">
      <c r="B86" s="226" t="s">
        <v>515</v>
      </c>
      <c r="C86" s="173">
        <v>76</v>
      </c>
      <c r="D86" s="223">
        <v>16.100000000000001</v>
      </c>
      <c r="E86" s="241" t="s">
        <v>533</v>
      </c>
      <c r="F86" s="223" t="s">
        <v>130</v>
      </c>
      <c r="G86" s="223" t="s">
        <v>536</v>
      </c>
      <c r="H86" s="223" t="s">
        <v>184</v>
      </c>
      <c r="I86" s="223">
        <v>111</v>
      </c>
      <c r="J86" s="78">
        <v>4.1655092592592598E-2</v>
      </c>
      <c r="K86" s="173">
        <v>0</v>
      </c>
      <c r="L86" s="173">
        <v>59</v>
      </c>
      <c r="M86" s="173">
        <v>59</v>
      </c>
      <c r="N86" s="167" t="s">
        <v>215</v>
      </c>
      <c r="O86" s="227" t="s">
        <v>213</v>
      </c>
    </row>
    <row r="87" spans="2:15" x14ac:dyDescent="0.25">
      <c r="B87" s="226" t="s">
        <v>515</v>
      </c>
      <c r="C87" s="173">
        <v>77</v>
      </c>
      <c r="D87" s="223">
        <v>16.2</v>
      </c>
      <c r="E87" s="241" t="s">
        <v>541</v>
      </c>
      <c r="F87" s="223" t="s">
        <v>7</v>
      </c>
      <c r="G87" s="223" t="s">
        <v>532</v>
      </c>
      <c r="H87" s="223" t="s">
        <v>186</v>
      </c>
      <c r="I87" s="223">
        <v>107</v>
      </c>
      <c r="J87" s="78">
        <v>4.1770833333333333E-2</v>
      </c>
      <c r="K87" s="173">
        <v>1</v>
      </c>
      <c r="L87" s="173">
        <v>0</v>
      </c>
      <c r="M87" s="173">
        <v>9</v>
      </c>
      <c r="N87" s="167" t="s">
        <v>231</v>
      </c>
      <c r="O87" s="227" t="s">
        <v>572</v>
      </c>
    </row>
    <row r="88" spans="2:15" x14ac:dyDescent="0.25">
      <c r="B88" s="226" t="s">
        <v>515</v>
      </c>
      <c r="C88" s="173">
        <v>78</v>
      </c>
      <c r="D88" s="223">
        <v>16.3</v>
      </c>
      <c r="E88" s="241" t="s">
        <v>538</v>
      </c>
      <c r="F88" s="223" t="s">
        <v>130</v>
      </c>
      <c r="G88" s="223" t="s">
        <v>537</v>
      </c>
      <c r="H88" s="223" t="s">
        <v>188</v>
      </c>
      <c r="I88" s="223">
        <v>150</v>
      </c>
      <c r="J88" s="78">
        <v>4.7962962962962964E-2</v>
      </c>
      <c r="K88" s="173">
        <v>1</v>
      </c>
      <c r="L88" s="173">
        <v>9</v>
      </c>
      <c r="M88" s="173">
        <v>4</v>
      </c>
      <c r="N88" s="167" t="s">
        <v>231</v>
      </c>
      <c r="O88" s="227" t="s">
        <v>572</v>
      </c>
    </row>
    <row r="89" spans="2:15" x14ac:dyDescent="0.25">
      <c r="B89" s="226" t="s">
        <v>515</v>
      </c>
      <c r="C89" s="173">
        <v>79</v>
      </c>
      <c r="D89" s="223">
        <v>16.399999999999999</v>
      </c>
      <c r="E89" s="241" t="s">
        <v>535</v>
      </c>
      <c r="F89" s="223" t="s">
        <v>6</v>
      </c>
      <c r="G89" s="223" t="s">
        <v>539</v>
      </c>
      <c r="H89" s="223" t="s">
        <v>186</v>
      </c>
      <c r="I89" s="223">
        <v>78</v>
      </c>
      <c r="J89" s="78">
        <v>3.5069444444444445E-2</v>
      </c>
      <c r="K89" s="173">
        <v>0</v>
      </c>
      <c r="L89" s="173">
        <v>50</v>
      </c>
      <c r="M89" s="173">
        <v>30</v>
      </c>
      <c r="N89" s="167" t="s">
        <v>382</v>
      </c>
      <c r="O89" s="227" t="s">
        <v>394</v>
      </c>
    </row>
    <row r="90" spans="2:15" x14ac:dyDescent="0.25">
      <c r="B90" s="226" t="s">
        <v>515</v>
      </c>
      <c r="C90" s="173">
        <v>80</v>
      </c>
      <c r="D90" s="251">
        <v>16.5</v>
      </c>
      <c r="E90" s="251" t="s">
        <v>540</v>
      </c>
      <c r="F90" s="251" t="s">
        <v>130</v>
      </c>
      <c r="G90" s="251" t="s">
        <v>542</v>
      </c>
      <c r="H90" s="251" t="s">
        <v>188</v>
      </c>
      <c r="I90" s="251">
        <v>86</v>
      </c>
      <c r="J90" s="78">
        <v>3.7893518518518521E-2</v>
      </c>
      <c r="K90" s="173">
        <v>0</v>
      </c>
      <c r="L90" s="173">
        <v>54</v>
      </c>
      <c r="M90" s="173">
        <v>34</v>
      </c>
      <c r="N90" s="167" t="s">
        <v>350</v>
      </c>
      <c r="O90" s="227" t="s">
        <v>567</v>
      </c>
    </row>
    <row r="91" spans="2:15" x14ac:dyDescent="0.25">
      <c r="B91" s="226" t="s">
        <v>515</v>
      </c>
      <c r="C91" s="173">
        <v>81</v>
      </c>
      <c r="D91" s="223">
        <v>17.100000000000001</v>
      </c>
      <c r="E91" s="241" t="s">
        <v>540</v>
      </c>
      <c r="F91" s="223" t="s">
        <v>7</v>
      </c>
      <c r="G91" s="223" t="s">
        <v>533</v>
      </c>
      <c r="H91" s="223" t="s">
        <v>190</v>
      </c>
      <c r="I91" s="223">
        <v>110</v>
      </c>
      <c r="J91" s="78">
        <v>4.7256944444444449E-2</v>
      </c>
      <c r="K91" s="173">
        <v>1</v>
      </c>
      <c r="L91" s="173">
        <v>8</v>
      </c>
      <c r="M91" s="173">
        <v>3</v>
      </c>
      <c r="N91" s="167" t="s">
        <v>12</v>
      </c>
      <c r="O91" s="227" t="s">
        <v>580</v>
      </c>
    </row>
    <row r="92" spans="2:15" x14ac:dyDescent="0.25">
      <c r="B92" s="226" t="s">
        <v>515</v>
      </c>
      <c r="C92" s="173">
        <v>82</v>
      </c>
      <c r="D92" s="223">
        <v>17.2</v>
      </c>
      <c r="E92" s="241" t="s">
        <v>542</v>
      </c>
      <c r="F92" s="223" t="s">
        <v>7</v>
      </c>
      <c r="G92" s="223" t="s">
        <v>535</v>
      </c>
      <c r="H92" s="223" t="s">
        <v>186</v>
      </c>
      <c r="I92" s="223">
        <v>95</v>
      </c>
      <c r="J92" s="78">
        <v>3.5509259259259261E-2</v>
      </c>
      <c r="K92" s="173">
        <v>0</v>
      </c>
      <c r="L92" s="173">
        <v>51</v>
      </c>
      <c r="M92" s="173">
        <v>8</v>
      </c>
      <c r="N92" s="167" t="s">
        <v>367</v>
      </c>
      <c r="O92" s="227" t="s">
        <v>576</v>
      </c>
    </row>
    <row r="93" spans="2:15" x14ac:dyDescent="0.25">
      <c r="B93" s="226" t="s">
        <v>515</v>
      </c>
      <c r="C93" s="173">
        <v>83</v>
      </c>
      <c r="D93" s="223">
        <v>17.3</v>
      </c>
      <c r="E93" s="241" t="s">
        <v>539</v>
      </c>
      <c r="F93" s="223" t="s">
        <v>7</v>
      </c>
      <c r="G93" s="223" t="s">
        <v>538</v>
      </c>
      <c r="H93" s="223" t="s">
        <v>186</v>
      </c>
      <c r="I93" s="223">
        <v>143</v>
      </c>
      <c r="J93" s="78">
        <v>4.6377314814814809E-2</v>
      </c>
      <c r="K93" s="173">
        <v>1</v>
      </c>
      <c r="L93" s="173">
        <v>6</v>
      </c>
      <c r="M93" s="173">
        <v>47</v>
      </c>
      <c r="N93" s="167" t="s">
        <v>306</v>
      </c>
      <c r="O93" s="227" t="s">
        <v>565</v>
      </c>
    </row>
    <row r="94" spans="2:15" x14ac:dyDescent="0.25">
      <c r="B94" s="226" t="s">
        <v>515</v>
      </c>
      <c r="C94" s="173">
        <v>84</v>
      </c>
      <c r="D94" s="241">
        <v>17.399999999999999</v>
      </c>
      <c r="E94" s="241" t="s">
        <v>537</v>
      </c>
      <c r="F94" s="241" t="s">
        <v>6</v>
      </c>
      <c r="G94" s="241" t="s">
        <v>541</v>
      </c>
      <c r="H94" s="241" t="s">
        <v>186</v>
      </c>
      <c r="I94" s="241">
        <v>107</v>
      </c>
      <c r="J94" s="78">
        <v>4.3599537037037034E-2</v>
      </c>
      <c r="K94" s="173">
        <v>1</v>
      </c>
      <c r="L94" s="173">
        <v>2</v>
      </c>
      <c r="M94" s="173">
        <v>47</v>
      </c>
      <c r="N94" s="167" t="s">
        <v>211</v>
      </c>
      <c r="O94" s="227" t="s">
        <v>213</v>
      </c>
    </row>
    <row r="95" spans="2:15" x14ac:dyDescent="0.25">
      <c r="B95" s="226" t="s">
        <v>515</v>
      </c>
      <c r="C95" s="173">
        <v>85</v>
      </c>
      <c r="D95" s="241">
        <v>17.5</v>
      </c>
      <c r="E95" s="241" t="s">
        <v>532</v>
      </c>
      <c r="F95" s="241" t="s">
        <v>130</v>
      </c>
      <c r="G95" s="241" t="s">
        <v>536</v>
      </c>
      <c r="H95" s="241" t="s">
        <v>188</v>
      </c>
      <c r="I95" s="241">
        <v>151</v>
      </c>
      <c r="J95" s="78">
        <v>4.5092592592592594E-2</v>
      </c>
      <c r="K95" s="173">
        <v>1</v>
      </c>
      <c r="L95" s="173">
        <v>4</v>
      </c>
      <c r="M95" s="173">
        <v>56</v>
      </c>
      <c r="N95" s="167" t="s">
        <v>353</v>
      </c>
      <c r="O95" s="227" t="s">
        <v>192</v>
      </c>
    </row>
    <row r="96" spans="2:15" x14ac:dyDescent="0.25">
      <c r="B96" s="226" t="s">
        <v>515</v>
      </c>
      <c r="C96" s="173">
        <v>86</v>
      </c>
      <c r="D96" s="241">
        <v>18.100000000000001</v>
      </c>
      <c r="E96" s="241" t="s">
        <v>533</v>
      </c>
      <c r="F96" s="241" t="s">
        <v>7</v>
      </c>
      <c r="G96" s="241" t="s">
        <v>532</v>
      </c>
      <c r="H96" s="241" t="s">
        <v>186</v>
      </c>
      <c r="I96" s="241">
        <v>73</v>
      </c>
      <c r="J96" s="78">
        <v>3.7152777777777778E-2</v>
      </c>
      <c r="K96" s="173">
        <v>0</v>
      </c>
      <c r="L96" s="173">
        <v>53</v>
      </c>
      <c r="M96" s="173">
        <v>30</v>
      </c>
      <c r="N96" s="167" t="s">
        <v>552</v>
      </c>
      <c r="O96" s="227" t="s">
        <v>561</v>
      </c>
    </row>
    <row r="97" spans="2:20" x14ac:dyDescent="0.25">
      <c r="B97" s="226" t="s">
        <v>515</v>
      </c>
      <c r="C97" s="173">
        <v>87</v>
      </c>
      <c r="D97" s="251">
        <v>18.2</v>
      </c>
      <c r="E97" s="251" t="s">
        <v>536</v>
      </c>
      <c r="F97" s="251" t="s">
        <v>6</v>
      </c>
      <c r="G97" s="251" t="s">
        <v>537</v>
      </c>
      <c r="H97" s="251" t="s">
        <v>186</v>
      </c>
      <c r="I97" s="251">
        <v>108</v>
      </c>
      <c r="J97" s="78">
        <v>4.040509259259259E-2</v>
      </c>
      <c r="K97" s="173">
        <v>0</v>
      </c>
      <c r="L97" s="173">
        <v>58</v>
      </c>
      <c r="M97" s="173">
        <v>11</v>
      </c>
      <c r="N97" s="167" t="s">
        <v>14</v>
      </c>
      <c r="O97" s="227" t="s">
        <v>563</v>
      </c>
    </row>
    <row r="98" spans="2:20" x14ac:dyDescent="0.25">
      <c r="B98" s="226" t="s">
        <v>515</v>
      </c>
      <c r="C98" s="173">
        <v>88</v>
      </c>
      <c r="D98" s="241">
        <v>18.3</v>
      </c>
      <c r="E98" s="241" t="s">
        <v>541</v>
      </c>
      <c r="F98" s="241" t="s">
        <v>6</v>
      </c>
      <c r="G98" s="241" t="s">
        <v>539</v>
      </c>
      <c r="H98" s="241" t="s">
        <v>190</v>
      </c>
      <c r="I98" s="241">
        <v>123</v>
      </c>
      <c r="J98" s="78">
        <v>4.280092592592593E-2</v>
      </c>
      <c r="K98" s="173">
        <v>1</v>
      </c>
      <c r="L98" s="173">
        <v>1</v>
      </c>
      <c r="M98" s="173">
        <v>38</v>
      </c>
      <c r="N98" s="167" t="s">
        <v>25</v>
      </c>
      <c r="O98" s="227" t="s">
        <v>576</v>
      </c>
    </row>
    <row r="99" spans="2:20" x14ac:dyDescent="0.25">
      <c r="B99" s="226" t="s">
        <v>515</v>
      </c>
      <c r="C99" s="173">
        <v>89</v>
      </c>
      <c r="D99" s="250">
        <v>18.399999999999999</v>
      </c>
      <c r="E99" s="250" t="s">
        <v>538</v>
      </c>
      <c r="F99" s="250" t="s">
        <v>6</v>
      </c>
      <c r="G99" s="250" t="s">
        <v>542</v>
      </c>
      <c r="H99" s="250" t="s">
        <v>190</v>
      </c>
      <c r="I99" s="250">
        <v>131</v>
      </c>
      <c r="J99" s="78">
        <v>4.6504629629629625E-2</v>
      </c>
      <c r="K99" s="173">
        <v>1</v>
      </c>
      <c r="L99" s="173">
        <v>6</v>
      </c>
      <c r="M99" s="173">
        <v>58</v>
      </c>
      <c r="N99" s="167" t="s">
        <v>364</v>
      </c>
      <c r="O99" s="227" t="s">
        <v>577</v>
      </c>
    </row>
    <row r="100" spans="2:20" x14ac:dyDescent="0.25">
      <c r="B100" s="226" t="s">
        <v>515</v>
      </c>
      <c r="C100" s="173">
        <v>90</v>
      </c>
      <c r="D100" s="251">
        <v>18.5</v>
      </c>
      <c r="E100" s="251" t="s">
        <v>535</v>
      </c>
      <c r="F100" s="251" t="s">
        <v>6</v>
      </c>
      <c r="G100" s="251" t="s">
        <v>540</v>
      </c>
      <c r="H100" s="251" t="s">
        <v>186</v>
      </c>
      <c r="I100" s="251">
        <v>118</v>
      </c>
      <c r="J100" s="78">
        <v>4.4560185185185182E-2</v>
      </c>
      <c r="K100" s="173">
        <v>1</v>
      </c>
      <c r="L100" s="173">
        <v>4</v>
      </c>
      <c r="M100" s="173">
        <v>10</v>
      </c>
      <c r="N100" s="167" t="s">
        <v>558</v>
      </c>
      <c r="O100" s="227" t="s">
        <v>578</v>
      </c>
    </row>
    <row r="101" spans="2:20" x14ac:dyDescent="0.25">
      <c r="B101" s="257"/>
      <c r="C101" s="376"/>
      <c r="D101" s="257"/>
      <c r="E101" s="257"/>
      <c r="F101" s="257"/>
      <c r="G101" s="257"/>
      <c r="H101" s="257"/>
      <c r="I101" s="257"/>
      <c r="J101" s="78"/>
      <c r="K101" s="376"/>
      <c r="L101" s="376"/>
      <c r="M101" s="376"/>
      <c r="N101" s="377"/>
      <c r="R101" s="257"/>
      <c r="S101" s="257"/>
      <c r="T101" s="257"/>
    </row>
    <row r="102" spans="2:20" x14ac:dyDescent="0.25">
      <c r="B102" s="226" t="s">
        <v>523</v>
      </c>
      <c r="C102" s="173">
        <v>1</v>
      </c>
      <c r="D102" s="250">
        <v>1.1000000000000001</v>
      </c>
      <c r="E102" s="250" t="s">
        <v>604</v>
      </c>
      <c r="F102" s="250" t="s">
        <v>6</v>
      </c>
      <c r="G102" s="250" t="s">
        <v>610</v>
      </c>
      <c r="H102" s="250" t="s">
        <v>186</v>
      </c>
      <c r="I102" s="250">
        <v>127</v>
      </c>
      <c r="J102" s="78">
        <v>4.2256944444444444E-2</v>
      </c>
      <c r="K102" s="173">
        <v>1</v>
      </c>
      <c r="L102" s="173">
        <v>0</v>
      </c>
      <c r="M102" s="173">
        <v>51</v>
      </c>
      <c r="N102" s="251" t="s">
        <v>437</v>
      </c>
      <c r="O102" s="169" t="s">
        <v>651</v>
      </c>
    </row>
    <row r="103" spans="2:20" x14ac:dyDescent="0.25">
      <c r="B103" s="241" t="s">
        <v>523</v>
      </c>
      <c r="C103" s="173">
        <v>2</v>
      </c>
      <c r="D103" s="241">
        <v>1.2</v>
      </c>
      <c r="E103" s="241" t="s">
        <v>605</v>
      </c>
      <c r="F103" s="241" t="s">
        <v>6</v>
      </c>
      <c r="G103" s="241" t="s">
        <v>613</v>
      </c>
      <c r="H103" s="241" t="s">
        <v>186</v>
      </c>
      <c r="I103" s="241">
        <v>122</v>
      </c>
      <c r="J103" s="78">
        <v>4.3831018518518512E-2</v>
      </c>
      <c r="K103" s="173">
        <v>1</v>
      </c>
      <c r="L103" s="173">
        <v>3</v>
      </c>
      <c r="M103" s="173">
        <v>7</v>
      </c>
      <c r="N103" s="241" t="s">
        <v>401</v>
      </c>
      <c r="O103" s="169" t="s">
        <v>562</v>
      </c>
      <c r="R103" s="241"/>
      <c r="S103" s="241"/>
      <c r="T103" s="241"/>
    </row>
    <row r="104" spans="2:20" x14ac:dyDescent="0.25">
      <c r="B104" s="241" t="s">
        <v>523</v>
      </c>
      <c r="C104" s="173">
        <v>3</v>
      </c>
      <c r="D104" s="241">
        <v>1.3</v>
      </c>
      <c r="E104" s="241" t="s">
        <v>609</v>
      </c>
      <c r="F104" s="241" t="s">
        <v>6</v>
      </c>
      <c r="G104" s="241" t="s">
        <v>612</v>
      </c>
      <c r="H104" s="241" t="s">
        <v>186</v>
      </c>
      <c r="I104" s="241">
        <v>94</v>
      </c>
      <c r="J104" s="78">
        <v>3.8194444444444441E-2</v>
      </c>
      <c r="K104" s="173">
        <v>0</v>
      </c>
      <c r="L104" s="173">
        <v>55</v>
      </c>
      <c r="M104" s="173">
        <v>0</v>
      </c>
      <c r="N104" s="251" t="s">
        <v>555</v>
      </c>
      <c r="O104" s="169" t="s">
        <v>235</v>
      </c>
    </row>
    <row r="105" spans="2:20" x14ac:dyDescent="0.25">
      <c r="B105" s="241" t="s">
        <v>523</v>
      </c>
      <c r="C105" s="173">
        <v>4</v>
      </c>
      <c r="D105" s="241">
        <v>1.4</v>
      </c>
      <c r="E105" s="241" t="s">
        <v>608</v>
      </c>
      <c r="F105" s="241" t="s">
        <v>130</v>
      </c>
      <c r="G105" s="241" t="s">
        <v>607</v>
      </c>
      <c r="H105" s="241" t="s">
        <v>188</v>
      </c>
      <c r="I105" s="241">
        <v>132</v>
      </c>
      <c r="J105" s="78">
        <v>3.9907407407407412E-2</v>
      </c>
      <c r="K105" s="173">
        <v>0</v>
      </c>
      <c r="L105" s="173">
        <v>57</v>
      </c>
      <c r="M105" s="173">
        <v>28</v>
      </c>
      <c r="N105" s="251" t="s">
        <v>362</v>
      </c>
      <c r="O105" s="169" t="s">
        <v>392</v>
      </c>
    </row>
    <row r="106" spans="2:20" x14ac:dyDescent="0.25">
      <c r="B106" s="241" t="s">
        <v>523</v>
      </c>
      <c r="C106" s="173">
        <v>5</v>
      </c>
      <c r="D106" s="250">
        <v>1.5</v>
      </c>
      <c r="E106" s="250" t="s">
        <v>640</v>
      </c>
      <c r="F106" s="250" t="s">
        <v>6</v>
      </c>
      <c r="G106" s="250" t="s">
        <v>611</v>
      </c>
      <c r="H106" s="250" t="s">
        <v>658</v>
      </c>
      <c r="I106" s="250">
        <v>113</v>
      </c>
      <c r="J106" s="78">
        <v>4.4467592592592593E-2</v>
      </c>
      <c r="K106" s="173">
        <v>1</v>
      </c>
      <c r="L106" s="173">
        <v>4</v>
      </c>
      <c r="M106" s="173">
        <v>2</v>
      </c>
      <c r="N106" s="251" t="s">
        <v>352</v>
      </c>
      <c r="O106" s="169" t="s">
        <v>389</v>
      </c>
    </row>
    <row r="107" spans="2:20" x14ac:dyDescent="0.25">
      <c r="B107" s="241" t="s">
        <v>523</v>
      </c>
      <c r="C107" s="173">
        <v>6</v>
      </c>
      <c r="D107" s="241">
        <v>2.1</v>
      </c>
      <c r="E107" s="241" t="s">
        <v>610</v>
      </c>
      <c r="F107" s="241" t="s">
        <v>130</v>
      </c>
      <c r="G107" s="241" t="s">
        <v>611</v>
      </c>
      <c r="H107" s="241" t="s">
        <v>190</v>
      </c>
      <c r="I107" s="241">
        <v>176</v>
      </c>
      <c r="J107" s="78">
        <v>4.8449074074074082E-2</v>
      </c>
      <c r="K107" s="173">
        <v>1</v>
      </c>
      <c r="L107" s="173">
        <v>9</v>
      </c>
      <c r="M107" s="173">
        <v>46</v>
      </c>
      <c r="N107" s="251" t="s">
        <v>625</v>
      </c>
      <c r="O107" s="169" t="s">
        <v>213</v>
      </c>
    </row>
    <row r="108" spans="2:20" x14ac:dyDescent="0.25">
      <c r="B108" s="241" t="s">
        <v>523</v>
      </c>
      <c r="C108" s="173">
        <v>7</v>
      </c>
      <c r="D108" s="251">
        <v>2.2000000000000002</v>
      </c>
      <c r="E108" s="251" t="s">
        <v>607</v>
      </c>
      <c r="F108" s="251" t="s">
        <v>130</v>
      </c>
      <c r="G108" s="251" t="s">
        <v>640</v>
      </c>
      <c r="H108" s="251" t="s">
        <v>188</v>
      </c>
      <c r="I108" s="251">
        <v>79</v>
      </c>
      <c r="J108" s="78">
        <v>2.991898148148148E-2</v>
      </c>
      <c r="K108" s="173">
        <v>0</v>
      </c>
      <c r="L108" s="173">
        <v>43</v>
      </c>
      <c r="M108" s="173">
        <v>5</v>
      </c>
      <c r="N108" s="251" t="s">
        <v>626</v>
      </c>
      <c r="O108" s="169" t="s">
        <v>641</v>
      </c>
    </row>
    <row r="109" spans="2:20" x14ac:dyDescent="0.25">
      <c r="B109" s="241" t="s">
        <v>523</v>
      </c>
      <c r="C109" s="173">
        <v>8</v>
      </c>
      <c r="D109" s="241">
        <v>2.2999999999999998</v>
      </c>
      <c r="E109" s="241" t="s">
        <v>612</v>
      </c>
      <c r="F109" s="241" t="s">
        <v>130</v>
      </c>
      <c r="G109" s="241" t="s">
        <v>608</v>
      </c>
      <c r="H109" s="241" t="s">
        <v>184</v>
      </c>
      <c r="I109" s="241">
        <v>88</v>
      </c>
      <c r="J109" s="78">
        <v>3.4560185185185187E-2</v>
      </c>
      <c r="K109" s="173">
        <v>0</v>
      </c>
      <c r="L109" s="173">
        <v>49</v>
      </c>
      <c r="M109" s="173">
        <v>46</v>
      </c>
      <c r="N109" s="241" t="s">
        <v>371</v>
      </c>
      <c r="O109" s="169" t="s">
        <v>562</v>
      </c>
    </row>
    <row r="110" spans="2:20" x14ac:dyDescent="0.25">
      <c r="B110" s="241" t="s">
        <v>523</v>
      </c>
      <c r="C110" s="173">
        <v>9</v>
      </c>
      <c r="D110" s="250">
        <v>2.4</v>
      </c>
      <c r="E110" s="250" t="s">
        <v>613</v>
      </c>
      <c r="F110" s="250" t="s">
        <v>7</v>
      </c>
      <c r="G110" s="250" t="s">
        <v>609</v>
      </c>
      <c r="H110" s="250" t="s">
        <v>186</v>
      </c>
      <c r="I110" s="250">
        <v>113</v>
      </c>
      <c r="J110" s="78">
        <v>4.5659722222222227E-2</v>
      </c>
      <c r="K110" s="173">
        <v>1</v>
      </c>
      <c r="L110" s="173">
        <v>5</v>
      </c>
      <c r="M110" s="173">
        <v>45</v>
      </c>
      <c r="N110" s="250" t="s">
        <v>13</v>
      </c>
      <c r="O110" s="169" t="s">
        <v>213</v>
      </c>
    </row>
    <row r="111" spans="2:20" x14ac:dyDescent="0.25">
      <c r="B111" s="241" t="s">
        <v>523</v>
      </c>
      <c r="C111" s="173">
        <v>10</v>
      </c>
      <c r="D111" s="241">
        <v>2.5</v>
      </c>
      <c r="E111" s="241" t="s">
        <v>604</v>
      </c>
      <c r="F111" s="241" t="s">
        <v>6</v>
      </c>
      <c r="G111" s="241" t="s">
        <v>605</v>
      </c>
      <c r="H111" s="241" t="s">
        <v>186</v>
      </c>
      <c r="I111" s="241">
        <v>133</v>
      </c>
      <c r="J111" s="78">
        <v>4.538194444444444E-2</v>
      </c>
      <c r="K111" s="173">
        <v>1</v>
      </c>
      <c r="L111" s="173">
        <v>5</v>
      </c>
      <c r="M111" s="173">
        <v>21</v>
      </c>
      <c r="N111" s="251" t="s">
        <v>627</v>
      </c>
      <c r="O111" s="169" t="s">
        <v>642</v>
      </c>
    </row>
    <row r="112" spans="2:20" x14ac:dyDescent="0.25">
      <c r="B112" s="241" t="s">
        <v>523</v>
      </c>
      <c r="C112" s="173">
        <v>11</v>
      </c>
      <c r="D112" s="241">
        <v>3.1</v>
      </c>
      <c r="E112" s="241" t="s">
        <v>605</v>
      </c>
      <c r="F112" s="241" t="s">
        <v>130</v>
      </c>
      <c r="G112" s="241" t="s">
        <v>610</v>
      </c>
      <c r="H112" s="241" t="s">
        <v>188</v>
      </c>
      <c r="I112" s="241">
        <v>124</v>
      </c>
      <c r="J112" s="78">
        <v>4.0474537037037038E-2</v>
      </c>
      <c r="K112" s="173">
        <v>0</v>
      </c>
      <c r="L112" s="173">
        <v>58</v>
      </c>
      <c r="M112" s="173">
        <v>17</v>
      </c>
      <c r="N112" s="250" t="s">
        <v>628</v>
      </c>
      <c r="O112" s="169" t="s">
        <v>643</v>
      </c>
    </row>
    <row r="113" spans="2:15" x14ac:dyDescent="0.25">
      <c r="B113" s="241" t="s">
        <v>523</v>
      </c>
      <c r="C113" s="173">
        <v>12</v>
      </c>
      <c r="D113" s="251">
        <v>3.2</v>
      </c>
      <c r="E113" s="251" t="s">
        <v>609</v>
      </c>
      <c r="F113" s="251" t="s">
        <v>7</v>
      </c>
      <c r="G113" s="251" t="s">
        <v>604</v>
      </c>
      <c r="H113" s="251" t="s">
        <v>659</v>
      </c>
      <c r="I113" s="251">
        <v>22</v>
      </c>
      <c r="J113" s="78">
        <v>5.6817129629629627E-2</v>
      </c>
      <c r="K113" s="173">
        <v>1</v>
      </c>
      <c r="L113" s="173">
        <v>21</v>
      </c>
      <c r="M113" s="173">
        <v>49</v>
      </c>
      <c r="N113" s="251" t="s">
        <v>229</v>
      </c>
      <c r="O113" s="169" t="s">
        <v>644</v>
      </c>
    </row>
    <row r="114" spans="2:15" x14ac:dyDescent="0.25">
      <c r="B114" s="241" t="s">
        <v>523</v>
      </c>
      <c r="C114" s="173">
        <v>13</v>
      </c>
      <c r="D114" s="241">
        <v>3.3</v>
      </c>
      <c r="E114" s="241" t="s">
        <v>608</v>
      </c>
      <c r="F114" s="241" t="s">
        <v>6</v>
      </c>
      <c r="G114" s="241" t="s">
        <v>613</v>
      </c>
      <c r="H114" s="241" t="s">
        <v>186</v>
      </c>
      <c r="I114" s="241">
        <v>120</v>
      </c>
      <c r="J114" s="78">
        <v>4.3356481481481475E-2</v>
      </c>
      <c r="K114" s="173">
        <v>1</v>
      </c>
      <c r="L114" s="173">
        <v>2</v>
      </c>
      <c r="M114" s="173">
        <v>26</v>
      </c>
      <c r="N114" s="250" t="s">
        <v>356</v>
      </c>
      <c r="O114" s="169" t="s">
        <v>357</v>
      </c>
    </row>
    <row r="115" spans="2:15" x14ac:dyDescent="0.25">
      <c r="B115" s="241" t="s">
        <v>523</v>
      </c>
      <c r="C115" s="173">
        <v>14</v>
      </c>
      <c r="D115" s="241">
        <v>3.4</v>
      </c>
      <c r="E115" s="241" t="s">
        <v>640</v>
      </c>
      <c r="F115" s="241" t="s">
        <v>6</v>
      </c>
      <c r="G115" s="241" t="s">
        <v>612</v>
      </c>
      <c r="H115" s="241" t="s">
        <v>190</v>
      </c>
      <c r="I115" s="241">
        <v>129</v>
      </c>
      <c r="J115" s="78">
        <v>4.313657407407407E-2</v>
      </c>
      <c r="K115" s="173">
        <v>1</v>
      </c>
      <c r="L115" s="173">
        <v>2</v>
      </c>
      <c r="M115" s="173">
        <v>7</v>
      </c>
      <c r="N115" s="251" t="s">
        <v>559</v>
      </c>
      <c r="O115" s="169" t="s">
        <v>568</v>
      </c>
    </row>
    <row r="116" spans="2:15" x14ac:dyDescent="0.25">
      <c r="B116" s="241" t="s">
        <v>523</v>
      </c>
      <c r="C116" s="173">
        <v>15</v>
      </c>
      <c r="D116" s="241">
        <v>3.5</v>
      </c>
      <c r="E116" s="241" t="s">
        <v>611</v>
      </c>
      <c r="F116" s="241" t="s">
        <v>130</v>
      </c>
      <c r="G116" s="241" t="s">
        <v>607</v>
      </c>
      <c r="H116" s="241" t="s">
        <v>188</v>
      </c>
      <c r="I116" s="241">
        <v>173</v>
      </c>
      <c r="J116" s="78">
        <v>4.673611111111111E-2</v>
      </c>
      <c r="K116" s="173">
        <v>1</v>
      </c>
      <c r="L116" s="173">
        <v>7</v>
      </c>
      <c r="M116" s="173">
        <v>18</v>
      </c>
      <c r="N116" s="250" t="s">
        <v>552</v>
      </c>
      <c r="O116" s="169" t="s">
        <v>657</v>
      </c>
    </row>
    <row r="117" spans="2:15" x14ac:dyDescent="0.25">
      <c r="B117" s="241" t="s">
        <v>523</v>
      </c>
      <c r="C117" s="173">
        <v>16</v>
      </c>
      <c r="D117" s="241">
        <v>4.0999999999999996</v>
      </c>
      <c r="E117" s="241" t="s">
        <v>610</v>
      </c>
      <c r="F117" s="241" t="s">
        <v>7</v>
      </c>
      <c r="G117" s="241" t="s">
        <v>607</v>
      </c>
      <c r="H117" s="241" t="s">
        <v>186</v>
      </c>
      <c r="I117" s="241">
        <v>179</v>
      </c>
      <c r="J117" s="78">
        <v>4.3622685185185188E-2</v>
      </c>
      <c r="K117" s="173">
        <v>1</v>
      </c>
      <c r="L117" s="173">
        <v>2</v>
      </c>
      <c r="M117" s="173">
        <v>49</v>
      </c>
      <c r="N117" s="241" t="s">
        <v>224</v>
      </c>
      <c r="O117" s="169" t="s">
        <v>571</v>
      </c>
    </row>
    <row r="118" spans="2:15" x14ac:dyDescent="0.25">
      <c r="B118" s="241" t="s">
        <v>523</v>
      </c>
      <c r="C118" s="173">
        <v>17</v>
      </c>
      <c r="D118" s="241">
        <v>4.2</v>
      </c>
      <c r="E118" s="241" t="s">
        <v>612</v>
      </c>
      <c r="F118" s="241" t="s">
        <v>130</v>
      </c>
      <c r="G118" s="241" t="s">
        <v>611</v>
      </c>
      <c r="H118" s="241" t="s">
        <v>184</v>
      </c>
      <c r="I118" s="241">
        <v>94</v>
      </c>
      <c r="J118" s="78">
        <v>3.9259259259259258E-2</v>
      </c>
      <c r="K118" s="173">
        <v>0</v>
      </c>
      <c r="L118" s="173">
        <v>56</v>
      </c>
      <c r="M118" s="173">
        <v>32</v>
      </c>
      <c r="N118" s="250" t="s">
        <v>352</v>
      </c>
      <c r="O118" s="169" t="s">
        <v>389</v>
      </c>
    </row>
    <row r="119" spans="2:15" x14ac:dyDescent="0.25">
      <c r="B119" s="241" t="s">
        <v>523</v>
      </c>
      <c r="C119" s="173">
        <v>18</v>
      </c>
      <c r="D119" s="241">
        <v>4.3</v>
      </c>
      <c r="E119" s="241" t="s">
        <v>613</v>
      </c>
      <c r="F119" s="241" t="s">
        <v>7</v>
      </c>
      <c r="G119" s="241" t="s">
        <v>640</v>
      </c>
      <c r="H119" s="241" t="s">
        <v>186</v>
      </c>
      <c r="I119" s="241">
        <v>83</v>
      </c>
      <c r="J119" s="78">
        <v>3.9629629629629633E-2</v>
      </c>
      <c r="K119" s="173">
        <v>0</v>
      </c>
      <c r="L119" s="173">
        <v>57</v>
      </c>
      <c r="M119" s="173">
        <v>4</v>
      </c>
      <c r="N119" s="251" t="s">
        <v>629</v>
      </c>
      <c r="O119" s="169" t="s">
        <v>645</v>
      </c>
    </row>
    <row r="120" spans="2:15" x14ac:dyDescent="0.25">
      <c r="B120" s="241" t="s">
        <v>523</v>
      </c>
      <c r="C120" s="173">
        <v>19</v>
      </c>
      <c r="D120" s="241">
        <v>4.4000000000000004</v>
      </c>
      <c r="E120" s="241" t="s">
        <v>604</v>
      </c>
      <c r="F120" s="241" t="s">
        <v>6</v>
      </c>
      <c r="G120" s="241" t="s">
        <v>608</v>
      </c>
      <c r="H120" s="241" t="s">
        <v>186</v>
      </c>
      <c r="I120" s="241">
        <v>180</v>
      </c>
      <c r="J120" s="78">
        <v>5.1111111111111107E-2</v>
      </c>
      <c r="K120" s="173">
        <v>1</v>
      </c>
      <c r="L120" s="173">
        <v>13</v>
      </c>
      <c r="M120" s="173">
        <v>36</v>
      </c>
      <c r="N120" s="241" t="s">
        <v>628</v>
      </c>
      <c r="O120" s="169" t="s">
        <v>643</v>
      </c>
    </row>
    <row r="121" spans="2:15" x14ac:dyDescent="0.25">
      <c r="B121" s="241" t="s">
        <v>523</v>
      </c>
      <c r="C121" s="173">
        <v>20</v>
      </c>
      <c r="D121" s="241">
        <v>4.5</v>
      </c>
      <c r="E121" s="241" t="s">
        <v>605</v>
      </c>
      <c r="F121" s="241" t="s">
        <v>130</v>
      </c>
      <c r="G121" s="241" t="s">
        <v>609</v>
      </c>
      <c r="H121" s="241" t="s">
        <v>190</v>
      </c>
      <c r="I121" s="241">
        <v>101</v>
      </c>
      <c r="J121" s="78">
        <v>4.024305555555556E-2</v>
      </c>
      <c r="K121" s="173">
        <v>0</v>
      </c>
      <c r="L121" s="173">
        <v>57</v>
      </c>
      <c r="M121" s="173">
        <v>57</v>
      </c>
      <c r="N121" s="251" t="s">
        <v>230</v>
      </c>
      <c r="O121" s="169" t="s">
        <v>572</v>
      </c>
    </row>
    <row r="122" spans="2:15" x14ac:dyDescent="0.25">
      <c r="B122" s="241" t="s">
        <v>523</v>
      </c>
      <c r="C122" s="173">
        <v>21</v>
      </c>
      <c r="D122" s="241">
        <v>5.0999999999999996</v>
      </c>
      <c r="E122" s="241" t="s">
        <v>609</v>
      </c>
      <c r="F122" s="241" t="s">
        <v>6</v>
      </c>
      <c r="G122" s="241" t="s">
        <v>610</v>
      </c>
      <c r="H122" s="241" t="s">
        <v>186</v>
      </c>
      <c r="I122" s="241">
        <v>186</v>
      </c>
      <c r="J122" s="78">
        <v>5.1261574074074077E-2</v>
      </c>
      <c r="K122" s="173">
        <v>1</v>
      </c>
      <c r="L122" s="173">
        <v>13</v>
      </c>
      <c r="M122" s="173">
        <v>49</v>
      </c>
      <c r="N122" s="251" t="s">
        <v>367</v>
      </c>
      <c r="O122" s="169" t="s">
        <v>576</v>
      </c>
    </row>
    <row r="123" spans="2:15" x14ac:dyDescent="0.25">
      <c r="B123" s="241" t="s">
        <v>523</v>
      </c>
      <c r="C123" s="173">
        <v>22</v>
      </c>
      <c r="D123" s="241">
        <v>5.2</v>
      </c>
      <c r="E123" s="241" t="s">
        <v>608</v>
      </c>
      <c r="F123" s="241" t="s">
        <v>130</v>
      </c>
      <c r="G123" s="241" t="s">
        <v>605</v>
      </c>
      <c r="H123" s="241" t="s">
        <v>188</v>
      </c>
      <c r="I123" s="241">
        <v>77</v>
      </c>
      <c r="J123" s="78">
        <v>3.5046296296296298E-2</v>
      </c>
      <c r="K123" s="173">
        <v>0</v>
      </c>
      <c r="L123" s="173">
        <v>50</v>
      </c>
      <c r="M123" s="173">
        <v>28</v>
      </c>
      <c r="N123" s="250" t="s">
        <v>22</v>
      </c>
      <c r="O123" s="169" t="s">
        <v>562</v>
      </c>
    </row>
    <row r="124" spans="2:15" x14ac:dyDescent="0.25">
      <c r="B124" s="241" t="s">
        <v>523</v>
      </c>
      <c r="C124" s="173">
        <v>23</v>
      </c>
      <c r="D124" s="251">
        <v>5.3</v>
      </c>
      <c r="E124" s="251" t="s">
        <v>640</v>
      </c>
      <c r="F124" s="251" t="s">
        <v>130</v>
      </c>
      <c r="G124" s="251" t="s">
        <v>604</v>
      </c>
      <c r="H124" s="251" t="s">
        <v>190</v>
      </c>
      <c r="I124" s="251">
        <v>224</v>
      </c>
      <c r="J124" s="78">
        <v>5.2789351851851851E-2</v>
      </c>
      <c r="K124" s="173">
        <v>1</v>
      </c>
      <c r="L124" s="173">
        <v>16</v>
      </c>
      <c r="M124" s="173">
        <v>1</v>
      </c>
      <c r="N124" s="251" t="s">
        <v>382</v>
      </c>
      <c r="O124" s="169" t="s">
        <v>185</v>
      </c>
    </row>
    <row r="125" spans="2:15" x14ac:dyDescent="0.25">
      <c r="B125" s="241" t="s">
        <v>523</v>
      </c>
      <c r="C125" s="173">
        <v>24</v>
      </c>
      <c r="D125" s="251">
        <v>5.4</v>
      </c>
      <c r="E125" s="251" t="s">
        <v>611</v>
      </c>
      <c r="F125" s="251" t="s">
        <v>6</v>
      </c>
      <c r="G125" s="251" t="s">
        <v>613</v>
      </c>
      <c r="H125" s="251" t="s">
        <v>186</v>
      </c>
      <c r="I125" s="251">
        <v>157</v>
      </c>
      <c r="J125" s="78">
        <v>4.9849537037037039E-2</v>
      </c>
      <c r="K125" s="173">
        <v>1</v>
      </c>
      <c r="L125" s="173">
        <v>11</v>
      </c>
      <c r="M125" s="173">
        <v>47</v>
      </c>
      <c r="N125" s="251" t="s">
        <v>382</v>
      </c>
      <c r="O125" s="169" t="s">
        <v>646</v>
      </c>
    </row>
    <row r="126" spans="2:15" x14ac:dyDescent="0.25">
      <c r="B126" s="241" t="s">
        <v>523</v>
      </c>
      <c r="C126" s="173">
        <v>25</v>
      </c>
      <c r="D126" s="251">
        <v>5.5</v>
      </c>
      <c r="E126" s="251" t="s">
        <v>607</v>
      </c>
      <c r="F126" s="251" t="s">
        <v>6</v>
      </c>
      <c r="G126" s="251" t="s">
        <v>612</v>
      </c>
      <c r="H126" s="251" t="s">
        <v>190</v>
      </c>
      <c r="I126" s="251">
        <v>127</v>
      </c>
      <c r="J126" s="78">
        <v>3.7523148148148146E-2</v>
      </c>
      <c r="K126" s="173">
        <v>0</v>
      </c>
      <c r="L126" s="173">
        <v>54</v>
      </c>
      <c r="M126" s="173">
        <v>2</v>
      </c>
      <c r="N126" s="251" t="s">
        <v>23</v>
      </c>
      <c r="O126" s="169" t="s">
        <v>213</v>
      </c>
    </row>
    <row r="127" spans="2:15" x14ac:dyDescent="0.25">
      <c r="B127" s="241" t="s">
        <v>523</v>
      </c>
      <c r="C127" s="173">
        <v>26</v>
      </c>
      <c r="D127" s="241">
        <v>6.1</v>
      </c>
      <c r="E127" s="241" t="s">
        <v>610</v>
      </c>
      <c r="F127" s="241" t="s">
        <v>6</v>
      </c>
      <c r="G127" s="241" t="s">
        <v>612</v>
      </c>
      <c r="H127" s="241" t="s">
        <v>186</v>
      </c>
      <c r="I127" s="241">
        <v>99</v>
      </c>
      <c r="J127" s="78">
        <v>3.3344907407407406E-2</v>
      </c>
      <c r="K127" s="173">
        <v>0</v>
      </c>
      <c r="L127" s="173">
        <v>48</v>
      </c>
      <c r="M127" s="173">
        <v>1</v>
      </c>
      <c r="N127" s="250" t="s">
        <v>289</v>
      </c>
      <c r="O127" s="169" t="s">
        <v>193</v>
      </c>
    </row>
    <row r="128" spans="2:15" x14ac:dyDescent="0.25">
      <c r="B128" s="241" t="s">
        <v>523</v>
      </c>
      <c r="C128" s="173">
        <v>27</v>
      </c>
      <c r="D128" s="241">
        <v>6.2</v>
      </c>
      <c r="E128" s="241" t="s">
        <v>613</v>
      </c>
      <c r="F128" s="241" t="s">
        <v>7</v>
      </c>
      <c r="G128" s="241" t="s">
        <v>607</v>
      </c>
      <c r="H128" s="241" t="s">
        <v>190</v>
      </c>
      <c r="I128" s="241">
        <v>128</v>
      </c>
      <c r="J128" s="78">
        <v>4.1087962962962958E-2</v>
      </c>
      <c r="K128" s="173">
        <v>0</v>
      </c>
      <c r="L128" s="173">
        <v>59</v>
      </c>
      <c r="M128" s="173">
        <v>10</v>
      </c>
      <c r="N128" s="250" t="s">
        <v>297</v>
      </c>
      <c r="O128" s="169" t="s">
        <v>298</v>
      </c>
    </row>
    <row r="129" spans="2:15" x14ac:dyDescent="0.25">
      <c r="B129" s="241" t="s">
        <v>523</v>
      </c>
      <c r="C129" s="173">
        <v>28</v>
      </c>
      <c r="D129" s="241">
        <v>6.3</v>
      </c>
      <c r="E129" s="241" t="s">
        <v>604</v>
      </c>
      <c r="F129" s="241" t="s">
        <v>6</v>
      </c>
      <c r="G129" s="241" t="s">
        <v>611</v>
      </c>
      <c r="H129" s="241" t="s">
        <v>658</v>
      </c>
      <c r="I129" s="241">
        <v>209</v>
      </c>
      <c r="J129" s="78">
        <v>5.1354166666666666E-2</v>
      </c>
      <c r="K129" s="173">
        <v>1</v>
      </c>
      <c r="L129" s="173">
        <v>13</v>
      </c>
      <c r="M129" s="173">
        <v>57</v>
      </c>
      <c r="N129" s="251" t="s">
        <v>630</v>
      </c>
      <c r="O129" s="169" t="s">
        <v>647</v>
      </c>
    </row>
    <row r="130" spans="2:15" x14ac:dyDescent="0.25">
      <c r="B130" s="241" t="s">
        <v>523</v>
      </c>
      <c r="C130" s="173">
        <v>29</v>
      </c>
      <c r="D130" s="241">
        <v>6.4</v>
      </c>
      <c r="E130" s="241" t="s">
        <v>605</v>
      </c>
      <c r="F130" s="241" t="s">
        <v>6</v>
      </c>
      <c r="G130" s="241" t="s">
        <v>640</v>
      </c>
      <c r="H130" s="241" t="s">
        <v>551</v>
      </c>
      <c r="I130" s="241">
        <v>71</v>
      </c>
      <c r="J130" s="78">
        <v>2.8472222222222222E-2</v>
      </c>
      <c r="K130" s="173">
        <v>0</v>
      </c>
      <c r="L130" s="173">
        <v>41</v>
      </c>
      <c r="M130" s="173">
        <v>0</v>
      </c>
      <c r="N130" s="250" t="s">
        <v>631</v>
      </c>
      <c r="O130" s="169" t="s">
        <v>648</v>
      </c>
    </row>
    <row r="131" spans="2:15" x14ac:dyDescent="0.25">
      <c r="B131" s="241" t="s">
        <v>523</v>
      </c>
      <c r="C131" s="173">
        <v>30</v>
      </c>
      <c r="D131" s="241">
        <v>6.5</v>
      </c>
      <c r="E131" s="241" t="s">
        <v>609</v>
      </c>
      <c r="F131" s="241" t="s">
        <v>130</v>
      </c>
      <c r="G131" s="241" t="s">
        <v>608</v>
      </c>
      <c r="H131" s="241" t="s">
        <v>190</v>
      </c>
      <c r="I131" s="241">
        <v>97</v>
      </c>
      <c r="J131" s="78">
        <v>4.0925925925925928E-2</v>
      </c>
      <c r="K131" s="173">
        <v>0</v>
      </c>
      <c r="L131" s="173">
        <v>58</v>
      </c>
      <c r="M131" s="173">
        <v>56</v>
      </c>
      <c r="N131" s="251" t="s">
        <v>559</v>
      </c>
      <c r="O131" s="169" t="s">
        <v>568</v>
      </c>
    </row>
    <row r="132" spans="2:15" x14ac:dyDescent="0.25">
      <c r="B132" s="241" t="s">
        <v>523</v>
      </c>
      <c r="C132" s="173">
        <v>31</v>
      </c>
      <c r="D132" s="241">
        <v>7.1</v>
      </c>
      <c r="E132" s="241" t="s">
        <v>608</v>
      </c>
      <c r="F132" s="241" t="s">
        <v>6</v>
      </c>
      <c r="G132" s="241" t="s">
        <v>610</v>
      </c>
      <c r="H132" s="241" t="s">
        <v>190</v>
      </c>
      <c r="I132" s="241">
        <v>139</v>
      </c>
      <c r="J132" s="78">
        <v>4.3298611111111107E-2</v>
      </c>
      <c r="K132" s="173">
        <v>1</v>
      </c>
      <c r="L132" s="173">
        <v>2</v>
      </c>
      <c r="M132" s="173">
        <v>21</v>
      </c>
      <c r="N132" s="251" t="s">
        <v>222</v>
      </c>
      <c r="O132" s="169" t="s">
        <v>213</v>
      </c>
    </row>
    <row r="133" spans="2:15" x14ac:dyDescent="0.25">
      <c r="B133" s="241" t="s">
        <v>523</v>
      </c>
      <c r="C133" s="173">
        <v>32</v>
      </c>
      <c r="D133" s="241">
        <v>7.2</v>
      </c>
      <c r="E133" s="241" t="s">
        <v>640</v>
      </c>
      <c r="F133" s="241" t="s">
        <v>6</v>
      </c>
      <c r="G133" s="241" t="s">
        <v>609</v>
      </c>
      <c r="H133" s="241" t="s">
        <v>190</v>
      </c>
      <c r="I133" s="241">
        <v>96</v>
      </c>
      <c r="J133" s="78">
        <v>4.0150462962962964E-2</v>
      </c>
      <c r="K133" s="173">
        <v>0</v>
      </c>
      <c r="L133" s="173">
        <v>57</v>
      </c>
      <c r="M133" s="173">
        <v>49</v>
      </c>
      <c r="N133" s="251" t="s">
        <v>632</v>
      </c>
      <c r="O133" s="169" t="s">
        <v>569</v>
      </c>
    </row>
    <row r="134" spans="2:15" x14ac:dyDescent="0.25">
      <c r="B134" s="241" t="s">
        <v>523</v>
      </c>
      <c r="C134" s="173">
        <v>33</v>
      </c>
      <c r="D134" s="241">
        <v>7.3</v>
      </c>
      <c r="E134" s="241" t="s">
        <v>611</v>
      </c>
      <c r="F134" s="241" t="s">
        <v>130</v>
      </c>
      <c r="G134" s="241" t="s">
        <v>605</v>
      </c>
      <c r="H134" s="241" t="s">
        <v>190</v>
      </c>
      <c r="I134" s="241">
        <v>112</v>
      </c>
      <c r="J134" s="78">
        <v>4.4074074074074071E-2</v>
      </c>
      <c r="K134" s="173">
        <v>1</v>
      </c>
      <c r="L134" s="173">
        <v>3</v>
      </c>
      <c r="M134" s="173">
        <v>28</v>
      </c>
      <c r="N134" s="250" t="s">
        <v>289</v>
      </c>
      <c r="O134" s="169" t="s">
        <v>193</v>
      </c>
    </row>
    <row r="135" spans="2:15" x14ac:dyDescent="0.25">
      <c r="B135" s="241" t="s">
        <v>523</v>
      </c>
      <c r="C135" s="173">
        <v>34</v>
      </c>
      <c r="D135" s="251">
        <v>7.4</v>
      </c>
      <c r="E135" s="251" t="s">
        <v>607</v>
      </c>
      <c r="F135" s="251" t="s">
        <v>7</v>
      </c>
      <c r="G135" s="251" t="s">
        <v>604</v>
      </c>
      <c r="H135" s="251" t="s">
        <v>186</v>
      </c>
      <c r="I135" s="251">
        <v>113</v>
      </c>
      <c r="J135" s="78">
        <v>3.650462962962963E-2</v>
      </c>
      <c r="K135" s="173">
        <v>0</v>
      </c>
      <c r="L135" s="173">
        <v>52</v>
      </c>
      <c r="M135" s="173">
        <v>34</v>
      </c>
      <c r="N135" s="251" t="s">
        <v>559</v>
      </c>
      <c r="O135" s="169" t="s">
        <v>568</v>
      </c>
    </row>
    <row r="136" spans="2:15" x14ac:dyDescent="0.25">
      <c r="B136" s="241" t="s">
        <v>523</v>
      </c>
      <c r="C136" s="173">
        <v>35</v>
      </c>
      <c r="D136" s="241">
        <v>7.5</v>
      </c>
      <c r="E136" s="241" t="s">
        <v>612</v>
      </c>
      <c r="F136" s="241" t="s">
        <v>130</v>
      </c>
      <c r="G136" s="241" t="s">
        <v>613</v>
      </c>
      <c r="H136" s="241" t="s">
        <v>190</v>
      </c>
      <c r="I136" s="241">
        <v>206</v>
      </c>
      <c r="J136" s="78">
        <v>4.9942129629629628E-2</v>
      </c>
      <c r="K136" s="173">
        <v>1</v>
      </c>
      <c r="L136" s="173">
        <v>11</v>
      </c>
      <c r="M136" s="173">
        <v>55</v>
      </c>
      <c r="N136" s="251" t="s">
        <v>352</v>
      </c>
      <c r="O136" s="169" t="s">
        <v>649</v>
      </c>
    </row>
    <row r="137" spans="2:15" x14ac:dyDescent="0.25">
      <c r="B137" s="241" t="s">
        <v>523</v>
      </c>
      <c r="C137" s="173">
        <v>36</v>
      </c>
      <c r="D137" s="241">
        <v>8.1</v>
      </c>
      <c r="E137" s="241" t="s">
        <v>610</v>
      </c>
      <c r="F137" s="241" t="s">
        <v>6</v>
      </c>
      <c r="G137" s="241" t="s">
        <v>613</v>
      </c>
      <c r="H137" s="241" t="s">
        <v>186</v>
      </c>
      <c r="I137" s="241">
        <v>88</v>
      </c>
      <c r="J137" s="78">
        <v>3.7071759259259256E-2</v>
      </c>
      <c r="K137" s="173">
        <v>0</v>
      </c>
      <c r="L137" s="173">
        <v>53</v>
      </c>
      <c r="M137" s="173">
        <v>23</v>
      </c>
      <c r="N137" s="250" t="s">
        <v>552</v>
      </c>
      <c r="O137" s="169" t="s">
        <v>561</v>
      </c>
    </row>
    <row r="138" spans="2:15" x14ac:dyDescent="0.25">
      <c r="B138" s="241" t="s">
        <v>523</v>
      </c>
      <c r="C138" s="173">
        <v>37</v>
      </c>
      <c r="D138" s="241">
        <v>8.1999999999999993</v>
      </c>
      <c r="E138" s="241" t="s">
        <v>604</v>
      </c>
      <c r="F138" s="241" t="s">
        <v>6</v>
      </c>
      <c r="G138" s="241" t="s">
        <v>612</v>
      </c>
      <c r="H138" s="241" t="s">
        <v>186</v>
      </c>
      <c r="I138" s="241">
        <v>70</v>
      </c>
      <c r="J138" s="78">
        <v>2.9062500000000002E-2</v>
      </c>
      <c r="K138" s="173">
        <v>0</v>
      </c>
      <c r="L138" s="173">
        <v>41</v>
      </c>
      <c r="M138" s="173">
        <v>51</v>
      </c>
      <c r="N138" s="251" t="s">
        <v>352</v>
      </c>
      <c r="O138" s="169" t="s">
        <v>389</v>
      </c>
    </row>
    <row r="139" spans="2:15" x14ac:dyDescent="0.25">
      <c r="B139" s="241" t="s">
        <v>523</v>
      </c>
      <c r="C139" s="173">
        <v>38</v>
      </c>
      <c r="D139" s="241">
        <v>8.3000000000000007</v>
      </c>
      <c r="E139" s="241" t="s">
        <v>605</v>
      </c>
      <c r="F139" s="241" t="s">
        <v>6</v>
      </c>
      <c r="G139" s="241" t="s">
        <v>607</v>
      </c>
      <c r="H139" s="241" t="s">
        <v>186</v>
      </c>
      <c r="I139" s="241">
        <v>264</v>
      </c>
      <c r="J139" s="78">
        <v>5.2499999999999998E-2</v>
      </c>
      <c r="K139" s="173">
        <v>1</v>
      </c>
      <c r="L139" s="173">
        <v>15</v>
      </c>
      <c r="M139" s="173">
        <v>36</v>
      </c>
      <c r="N139" s="251" t="s">
        <v>633</v>
      </c>
      <c r="O139" s="169" t="s">
        <v>213</v>
      </c>
    </row>
    <row r="140" spans="2:15" x14ac:dyDescent="0.25">
      <c r="B140" s="241" t="s">
        <v>523</v>
      </c>
      <c r="C140" s="173">
        <v>39</v>
      </c>
      <c r="D140" s="241">
        <v>8.4</v>
      </c>
      <c r="E140" s="241" t="s">
        <v>609</v>
      </c>
      <c r="F140" s="241" t="s">
        <v>130</v>
      </c>
      <c r="G140" s="241" t="s">
        <v>611</v>
      </c>
      <c r="H140" s="241" t="s">
        <v>190</v>
      </c>
      <c r="I140" s="241">
        <v>139</v>
      </c>
      <c r="J140" s="78">
        <v>4.8113425925925928E-2</v>
      </c>
      <c r="K140" s="173">
        <v>1</v>
      </c>
      <c r="L140" s="173">
        <v>9</v>
      </c>
      <c r="M140" s="173">
        <v>17</v>
      </c>
      <c r="N140" s="251" t="s">
        <v>552</v>
      </c>
      <c r="O140" s="169" t="s">
        <v>561</v>
      </c>
    </row>
    <row r="141" spans="2:15" x14ac:dyDescent="0.25">
      <c r="B141" s="241" t="s">
        <v>523</v>
      </c>
      <c r="C141" s="173">
        <v>40</v>
      </c>
      <c r="D141" s="241">
        <v>8.5</v>
      </c>
      <c r="E141" s="241" t="s">
        <v>608</v>
      </c>
      <c r="F141" s="241" t="s">
        <v>6</v>
      </c>
      <c r="G141" s="241" t="s">
        <v>640</v>
      </c>
      <c r="H141" s="241" t="s">
        <v>186</v>
      </c>
      <c r="I141" s="241">
        <v>106</v>
      </c>
      <c r="J141" s="78">
        <v>4.0381944444444443E-2</v>
      </c>
      <c r="K141" s="173">
        <v>0</v>
      </c>
      <c r="L141" s="173">
        <v>58</v>
      </c>
      <c r="M141" s="173">
        <v>9</v>
      </c>
      <c r="N141" s="251" t="s">
        <v>634</v>
      </c>
      <c r="O141" s="169" t="s">
        <v>650</v>
      </c>
    </row>
    <row r="142" spans="2:15" x14ac:dyDescent="0.25">
      <c r="B142" s="241" t="s">
        <v>523</v>
      </c>
      <c r="C142" s="173">
        <v>41</v>
      </c>
      <c r="D142" s="241">
        <v>9.1</v>
      </c>
      <c r="E142" s="241" t="s">
        <v>640</v>
      </c>
      <c r="F142" s="241" t="s">
        <v>130</v>
      </c>
      <c r="G142" s="241" t="s">
        <v>610</v>
      </c>
      <c r="H142" s="241" t="s">
        <v>184</v>
      </c>
      <c r="I142" s="241">
        <v>75</v>
      </c>
      <c r="J142" s="78">
        <v>3.4247685185185187E-2</v>
      </c>
      <c r="K142" s="173">
        <v>0</v>
      </c>
      <c r="L142" s="173">
        <v>49</v>
      </c>
      <c r="M142" s="173">
        <v>19</v>
      </c>
      <c r="N142" s="251" t="s">
        <v>360</v>
      </c>
      <c r="O142" s="169" t="s">
        <v>361</v>
      </c>
    </row>
    <row r="143" spans="2:15" x14ac:dyDescent="0.25">
      <c r="B143" s="241" t="s">
        <v>523</v>
      </c>
      <c r="C143" s="173">
        <v>42</v>
      </c>
      <c r="D143" s="241">
        <v>9.1999999999999993</v>
      </c>
      <c r="E143" s="241" t="s">
        <v>611</v>
      </c>
      <c r="F143" s="241" t="s">
        <v>130</v>
      </c>
      <c r="G143" s="241" t="s">
        <v>608</v>
      </c>
      <c r="H143" s="241" t="s">
        <v>188</v>
      </c>
      <c r="I143" s="241">
        <v>95</v>
      </c>
      <c r="J143" s="78">
        <v>4.1562500000000002E-2</v>
      </c>
      <c r="K143" s="173">
        <v>0</v>
      </c>
      <c r="L143" s="173">
        <v>59</v>
      </c>
      <c r="M143" s="173">
        <v>51</v>
      </c>
      <c r="N143" s="251" t="s">
        <v>352</v>
      </c>
      <c r="O143" s="169" t="s">
        <v>579</v>
      </c>
    </row>
    <row r="144" spans="2:15" x14ac:dyDescent="0.25">
      <c r="B144" s="241" t="s">
        <v>523</v>
      </c>
      <c r="C144" s="173">
        <v>43</v>
      </c>
      <c r="D144" s="241">
        <v>9.3000000000000007</v>
      </c>
      <c r="E144" s="241" t="s">
        <v>607</v>
      </c>
      <c r="F144" s="241" t="s">
        <v>6</v>
      </c>
      <c r="G144" s="241" t="s">
        <v>609</v>
      </c>
      <c r="H144" s="241" t="s">
        <v>186</v>
      </c>
      <c r="I144" s="241">
        <v>136</v>
      </c>
      <c r="J144" s="78">
        <v>4.2615740740740739E-2</v>
      </c>
      <c r="K144" s="173">
        <v>1</v>
      </c>
      <c r="L144" s="173">
        <v>1</v>
      </c>
      <c r="M144" s="173">
        <v>22</v>
      </c>
      <c r="N144" s="250" t="s">
        <v>635</v>
      </c>
      <c r="O144" s="169" t="s">
        <v>185</v>
      </c>
    </row>
    <row r="145" spans="2:15" x14ac:dyDescent="0.25">
      <c r="B145" s="241" t="s">
        <v>523</v>
      </c>
      <c r="C145" s="173">
        <v>44</v>
      </c>
      <c r="D145" s="241">
        <v>9.4</v>
      </c>
      <c r="E145" s="241" t="s">
        <v>612</v>
      </c>
      <c r="F145" s="241" t="s">
        <v>7</v>
      </c>
      <c r="G145" s="241" t="s">
        <v>605</v>
      </c>
      <c r="H145" s="241" t="s">
        <v>186</v>
      </c>
      <c r="I145" s="241">
        <v>99</v>
      </c>
      <c r="J145" s="78">
        <v>3.6064814814814813E-2</v>
      </c>
      <c r="K145" s="173">
        <v>0</v>
      </c>
      <c r="L145" s="173">
        <v>51</v>
      </c>
      <c r="M145" s="173">
        <v>56</v>
      </c>
      <c r="N145" s="241" t="s">
        <v>634</v>
      </c>
      <c r="O145" s="169" t="s">
        <v>650</v>
      </c>
    </row>
    <row r="146" spans="2:15" x14ac:dyDescent="0.25">
      <c r="B146" s="241" t="s">
        <v>523</v>
      </c>
      <c r="C146" s="173">
        <v>45</v>
      </c>
      <c r="D146" s="241">
        <v>9.5</v>
      </c>
      <c r="E146" s="241" t="s">
        <v>613</v>
      </c>
      <c r="F146" s="241" t="s">
        <v>7</v>
      </c>
      <c r="G146" s="241" t="s">
        <v>604</v>
      </c>
      <c r="H146" s="241" t="s">
        <v>186</v>
      </c>
      <c r="I146" s="241">
        <v>175</v>
      </c>
      <c r="J146" s="78">
        <v>4.9456018518518517E-2</v>
      </c>
      <c r="K146" s="173">
        <v>1</v>
      </c>
      <c r="L146" s="173">
        <v>11</v>
      </c>
      <c r="M146" s="173">
        <v>13</v>
      </c>
      <c r="N146" s="251" t="s">
        <v>289</v>
      </c>
      <c r="O146" s="169" t="s">
        <v>193</v>
      </c>
    </row>
    <row r="147" spans="2:15" x14ac:dyDescent="0.25">
      <c r="B147" s="241" t="s">
        <v>523</v>
      </c>
      <c r="C147" s="173">
        <v>46</v>
      </c>
      <c r="D147" s="241">
        <v>10.1</v>
      </c>
      <c r="E147" s="241" t="s">
        <v>610</v>
      </c>
      <c r="F147" s="241" t="s">
        <v>130</v>
      </c>
      <c r="G147" s="241" t="s">
        <v>604</v>
      </c>
      <c r="H147" s="241" t="s">
        <v>188</v>
      </c>
      <c r="I147" s="241">
        <v>269</v>
      </c>
      <c r="J147" s="78">
        <v>5.5289351851851853E-2</v>
      </c>
      <c r="K147" s="173">
        <v>1</v>
      </c>
      <c r="L147" s="173">
        <v>19</v>
      </c>
      <c r="M147" s="173">
        <v>37</v>
      </c>
      <c r="N147" s="241" t="s">
        <v>437</v>
      </c>
      <c r="O147" s="169" t="s">
        <v>651</v>
      </c>
    </row>
    <row r="148" spans="2:15" x14ac:dyDescent="0.25">
      <c r="B148" s="241" t="s">
        <v>523</v>
      </c>
      <c r="C148" s="173">
        <v>47</v>
      </c>
      <c r="D148" s="241">
        <v>10.199999999999999</v>
      </c>
      <c r="E148" s="241" t="s">
        <v>613</v>
      </c>
      <c r="F148" s="241" t="s">
        <v>7</v>
      </c>
      <c r="G148" s="241" t="s">
        <v>605</v>
      </c>
      <c r="H148" s="241" t="s">
        <v>190</v>
      </c>
      <c r="I148" s="241">
        <v>107</v>
      </c>
      <c r="J148" s="78">
        <v>4.0081018518518523E-2</v>
      </c>
      <c r="K148" s="173">
        <v>0</v>
      </c>
      <c r="L148" s="173">
        <v>57</v>
      </c>
      <c r="M148" s="173">
        <v>43</v>
      </c>
      <c r="N148" s="251" t="s">
        <v>22</v>
      </c>
      <c r="O148" s="169" t="s">
        <v>562</v>
      </c>
    </row>
    <row r="149" spans="2:15" x14ac:dyDescent="0.25">
      <c r="B149" s="241" t="s">
        <v>523</v>
      </c>
      <c r="C149" s="173">
        <v>48</v>
      </c>
      <c r="D149" s="250">
        <v>10.3</v>
      </c>
      <c r="E149" s="250" t="s">
        <v>612</v>
      </c>
      <c r="F149" s="250" t="s">
        <v>7</v>
      </c>
      <c r="G149" s="250" t="s">
        <v>609</v>
      </c>
      <c r="H149" s="250" t="s">
        <v>186</v>
      </c>
      <c r="I149" s="250">
        <v>85</v>
      </c>
      <c r="J149" s="78">
        <v>3.5798611111111107E-2</v>
      </c>
      <c r="K149" s="173">
        <v>0</v>
      </c>
      <c r="L149" s="173">
        <v>51</v>
      </c>
      <c r="M149" s="173">
        <v>33</v>
      </c>
      <c r="N149" s="250" t="s">
        <v>555</v>
      </c>
      <c r="O149" s="169" t="s">
        <v>235</v>
      </c>
    </row>
    <row r="150" spans="2:15" x14ac:dyDescent="0.25">
      <c r="B150" s="241" t="s">
        <v>523</v>
      </c>
      <c r="C150" s="173">
        <v>49</v>
      </c>
      <c r="D150" s="251">
        <v>10.4</v>
      </c>
      <c r="E150" s="251" t="s">
        <v>607</v>
      </c>
      <c r="F150" s="251" t="s">
        <v>7</v>
      </c>
      <c r="G150" s="251" t="s">
        <v>608</v>
      </c>
      <c r="H150" s="251" t="s">
        <v>186</v>
      </c>
      <c r="I150" s="251">
        <v>151</v>
      </c>
      <c r="J150" s="78">
        <v>4.3252314814814813E-2</v>
      </c>
      <c r="K150" s="173">
        <v>1</v>
      </c>
      <c r="L150" s="173">
        <v>2</v>
      </c>
      <c r="M150" s="173">
        <v>17</v>
      </c>
      <c r="N150" s="251" t="s">
        <v>16</v>
      </c>
      <c r="O150" s="169" t="s">
        <v>652</v>
      </c>
    </row>
    <row r="151" spans="2:15" x14ac:dyDescent="0.25">
      <c r="B151" s="241" t="s">
        <v>523</v>
      </c>
      <c r="C151" s="173">
        <v>50</v>
      </c>
      <c r="D151" s="250">
        <v>10.5</v>
      </c>
      <c r="E151" s="250" t="s">
        <v>611</v>
      </c>
      <c r="F151" s="250" t="s">
        <v>7</v>
      </c>
      <c r="G151" s="250" t="s">
        <v>640</v>
      </c>
      <c r="H151" s="250" t="s">
        <v>190</v>
      </c>
      <c r="I151" s="250">
        <v>119</v>
      </c>
      <c r="J151" s="78">
        <v>4.6215277777777779E-2</v>
      </c>
      <c r="K151" s="173">
        <v>1</v>
      </c>
      <c r="L151" s="173">
        <v>6</v>
      </c>
      <c r="M151" s="173">
        <v>33</v>
      </c>
      <c r="N151" s="250" t="s">
        <v>352</v>
      </c>
      <c r="O151" s="169" t="s">
        <v>389</v>
      </c>
    </row>
    <row r="152" spans="2:15" x14ac:dyDescent="0.25">
      <c r="B152" s="241" t="s">
        <v>523</v>
      </c>
      <c r="C152" s="173">
        <v>51</v>
      </c>
      <c r="D152" s="251">
        <v>11.1</v>
      </c>
      <c r="E152" s="251" t="s">
        <v>611</v>
      </c>
      <c r="F152" s="251" t="s">
        <v>130</v>
      </c>
      <c r="G152" s="251" t="s">
        <v>610</v>
      </c>
      <c r="H152" s="251" t="s">
        <v>184</v>
      </c>
      <c r="I152" s="251">
        <v>113</v>
      </c>
      <c r="J152" s="78">
        <v>4.116898148148148E-2</v>
      </c>
      <c r="K152" s="173">
        <v>0</v>
      </c>
      <c r="L152" s="173">
        <v>59</v>
      </c>
      <c r="M152" s="173">
        <v>17</v>
      </c>
      <c r="N152" s="251" t="s">
        <v>237</v>
      </c>
      <c r="O152" s="169" t="s">
        <v>213</v>
      </c>
    </row>
    <row r="153" spans="2:15" x14ac:dyDescent="0.25">
      <c r="B153" s="241" t="s">
        <v>523</v>
      </c>
      <c r="C153" s="173">
        <v>52</v>
      </c>
      <c r="D153" s="251">
        <v>11.2</v>
      </c>
      <c r="E153" s="251" t="s">
        <v>640</v>
      </c>
      <c r="F153" s="251" t="s">
        <v>6</v>
      </c>
      <c r="G153" s="251" t="s">
        <v>607</v>
      </c>
      <c r="H153" s="251" t="s">
        <v>186</v>
      </c>
      <c r="I153" s="251">
        <v>102</v>
      </c>
      <c r="J153" s="78">
        <v>3.5081018518518518E-2</v>
      </c>
      <c r="K153" s="173">
        <v>0</v>
      </c>
      <c r="L153" s="173">
        <v>50</v>
      </c>
      <c r="M153" s="173">
        <v>31</v>
      </c>
      <c r="N153" s="251" t="s">
        <v>626</v>
      </c>
      <c r="O153" s="169" t="s">
        <v>641</v>
      </c>
    </row>
    <row r="154" spans="2:15" x14ac:dyDescent="0.25">
      <c r="B154" s="241" t="s">
        <v>523</v>
      </c>
      <c r="C154" s="173">
        <v>53</v>
      </c>
      <c r="D154" s="241">
        <v>11.3</v>
      </c>
      <c r="E154" s="241" t="s">
        <v>608</v>
      </c>
      <c r="F154" s="241" t="s">
        <v>6</v>
      </c>
      <c r="G154" s="241" t="s">
        <v>612</v>
      </c>
      <c r="H154" s="241" t="s">
        <v>186</v>
      </c>
      <c r="I154" s="241">
        <v>98</v>
      </c>
      <c r="J154" s="78">
        <v>3.636574074074074E-2</v>
      </c>
      <c r="K154" s="173">
        <v>0</v>
      </c>
      <c r="L154" s="173">
        <v>52</v>
      </c>
      <c r="M154" s="173">
        <v>22</v>
      </c>
      <c r="N154" s="241" t="s">
        <v>380</v>
      </c>
      <c r="O154" s="169" t="s">
        <v>563</v>
      </c>
    </row>
    <row r="155" spans="2:15" x14ac:dyDescent="0.25">
      <c r="B155" s="241" t="s">
        <v>523</v>
      </c>
      <c r="C155" s="173">
        <v>54</v>
      </c>
      <c r="D155" s="241">
        <v>11.4</v>
      </c>
      <c r="E155" s="241" t="s">
        <v>609</v>
      </c>
      <c r="F155" s="241" t="s">
        <v>6</v>
      </c>
      <c r="G155" s="241" t="s">
        <v>613</v>
      </c>
      <c r="H155" s="241" t="s">
        <v>186</v>
      </c>
      <c r="I155" s="241">
        <v>142</v>
      </c>
      <c r="J155" s="78">
        <v>4.7430555555555559E-2</v>
      </c>
      <c r="K155" s="173">
        <v>1</v>
      </c>
      <c r="L155" s="173">
        <v>8</v>
      </c>
      <c r="M155" s="173">
        <v>18</v>
      </c>
      <c r="N155" s="251" t="s">
        <v>13</v>
      </c>
      <c r="O155" s="169" t="s">
        <v>213</v>
      </c>
    </row>
    <row r="156" spans="2:15" x14ac:dyDescent="0.25">
      <c r="B156" s="241" t="s">
        <v>523</v>
      </c>
      <c r="C156" s="173">
        <v>55</v>
      </c>
      <c r="D156" s="241">
        <v>11.5</v>
      </c>
      <c r="E156" s="241" t="s">
        <v>605</v>
      </c>
      <c r="F156" s="241" t="s">
        <v>6</v>
      </c>
      <c r="G156" s="241" t="s">
        <v>604</v>
      </c>
      <c r="H156" s="241" t="s">
        <v>186</v>
      </c>
      <c r="I156" s="241">
        <v>86</v>
      </c>
      <c r="J156" s="78">
        <v>3.9131944444444448E-2</v>
      </c>
      <c r="K156" s="173">
        <v>0</v>
      </c>
      <c r="L156" s="173">
        <v>56</v>
      </c>
      <c r="M156" s="173">
        <v>21</v>
      </c>
      <c r="N156" s="250" t="s">
        <v>16</v>
      </c>
      <c r="O156" s="169" t="s">
        <v>652</v>
      </c>
    </row>
    <row r="157" spans="2:15" x14ac:dyDescent="0.25">
      <c r="B157" s="241" t="s">
        <v>523</v>
      </c>
      <c r="C157" s="173">
        <v>56</v>
      </c>
      <c r="D157" s="250">
        <v>12.1</v>
      </c>
      <c r="E157" s="250" t="s">
        <v>610</v>
      </c>
      <c r="F157" s="250" t="s">
        <v>7</v>
      </c>
      <c r="G157" s="250" t="s">
        <v>605</v>
      </c>
      <c r="H157" s="250" t="s">
        <v>186</v>
      </c>
      <c r="I157" s="250">
        <v>85</v>
      </c>
      <c r="J157" s="78">
        <v>3.6493055555555549E-2</v>
      </c>
      <c r="K157" s="173">
        <v>0</v>
      </c>
      <c r="L157" s="173">
        <v>52</v>
      </c>
      <c r="M157" s="173">
        <v>33</v>
      </c>
      <c r="N157" s="251" t="s">
        <v>500</v>
      </c>
      <c r="O157" s="169" t="s">
        <v>576</v>
      </c>
    </row>
    <row r="158" spans="2:15" x14ac:dyDescent="0.25">
      <c r="B158" s="241" t="s">
        <v>523</v>
      </c>
      <c r="C158" s="173">
        <v>57</v>
      </c>
      <c r="D158" s="241">
        <v>12.2</v>
      </c>
      <c r="E158" s="241" t="s">
        <v>604</v>
      </c>
      <c r="F158" s="241" t="s">
        <v>6</v>
      </c>
      <c r="G158" s="241" t="s">
        <v>609</v>
      </c>
      <c r="H158" s="241" t="s">
        <v>186</v>
      </c>
      <c r="I158" s="241">
        <v>129</v>
      </c>
      <c r="J158" s="78">
        <v>4.5983796296296293E-2</v>
      </c>
      <c r="K158" s="173">
        <v>1</v>
      </c>
      <c r="L158" s="173">
        <v>6</v>
      </c>
      <c r="M158" s="173">
        <v>13</v>
      </c>
      <c r="N158" s="251" t="s">
        <v>428</v>
      </c>
      <c r="O158" s="169" t="s">
        <v>653</v>
      </c>
    </row>
    <row r="159" spans="2:15" x14ac:dyDescent="0.25">
      <c r="B159" s="241" t="s">
        <v>523</v>
      </c>
      <c r="C159" s="173">
        <v>58</v>
      </c>
      <c r="D159" s="250">
        <v>12.3</v>
      </c>
      <c r="E159" s="250" t="s">
        <v>613</v>
      </c>
      <c r="F159" s="250" t="s">
        <v>7</v>
      </c>
      <c r="G159" s="250" t="s">
        <v>608</v>
      </c>
      <c r="H159" s="250" t="s">
        <v>186</v>
      </c>
      <c r="I159" s="250">
        <v>123</v>
      </c>
      <c r="J159" s="78">
        <v>4.370370370370371E-2</v>
      </c>
      <c r="K159" s="173">
        <v>1</v>
      </c>
      <c r="L159" s="173">
        <v>2</v>
      </c>
      <c r="M159" s="173">
        <v>56</v>
      </c>
      <c r="N159" s="251" t="s">
        <v>356</v>
      </c>
      <c r="O159" s="169" t="s">
        <v>654</v>
      </c>
    </row>
    <row r="160" spans="2:15" x14ac:dyDescent="0.25">
      <c r="B160" s="241" t="s">
        <v>523</v>
      </c>
      <c r="C160" s="173">
        <v>59</v>
      </c>
      <c r="D160" s="250">
        <v>12.4</v>
      </c>
      <c r="E160" s="250" t="s">
        <v>612</v>
      </c>
      <c r="F160" s="250" t="s">
        <v>130</v>
      </c>
      <c r="G160" s="250" t="s">
        <v>640</v>
      </c>
      <c r="H160" s="250" t="s">
        <v>188</v>
      </c>
      <c r="I160" s="250">
        <v>188</v>
      </c>
      <c r="J160" s="78">
        <v>4.9895833333333334E-2</v>
      </c>
      <c r="K160" s="173">
        <v>1</v>
      </c>
      <c r="L160" s="173">
        <v>11</v>
      </c>
      <c r="M160" s="173">
        <v>51</v>
      </c>
      <c r="N160" s="251" t="s">
        <v>24</v>
      </c>
      <c r="O160" s="169" t="s">
        <v>568</v>
      </c>
    </row>
    <row r="161" spans="2:15" x14ac:dyDescent="0.25">
      <c r="B161" s="241" t="s">
        <v>523</v>
      </c>
      <c r="C161" s="173">
        <v>60</v>
      </c>
      <c r="D161" s="241">
        <v>12.5</v>
      </c>
      <c r="E161" s="241" t="s">
        <v>607</v>
      </c>
      <c r="F161" s="241" t="s">
        <v>7</v>
      </c>
      <c r="G161" s="241" t="s">
        <v>611</v>
      </c>
      <c r="H161" s="241" t="s">
        <v>190</v>
      </c>
      <c r="I161" s="241">
        <v>376</v>
      </c>
      <c r="J161" s="78">
        <v>6.0381944444444446E-2</v>
      </c>
      <c r="K161" s="173">
        <v>1</v>
      </c>
      <c r="L161" s="173">
        <v>26</v>
      </c>
      <c r="M161" s="173">
        <v>57</v>
      </c>
      <c r="N161" s="251" t="s">
        <v>552</v>
      </c>
      <c r="O161" s="169" t="s">
        <v>657</v>
      </c>
    </row>
    <row r="162" spans="2:15" x14ac:dyDescent="0.25">
      <c r="B162" s="241" t="s">
        <v>523</v>
      </c>
      <c r="C162" s="173">
        <v>61</v>
      </c>
      <c r="D162" s="241">
        <v>13.1</v>
      </c>
      <c r="E162" s="241" t="s">
        <v>607</v>
      </c>
      <c r="F162" s="241" t="s">
        <v>6</v>
      </c>
      <c r="G162" s="241" t="s">
        <v>610</v>
      </c>
      <c r="H162" s="241" t="s">
        <v>190</v>
      </c>
      <c r="I162" s="241">
        <v>257</v>
      </c>
      <c r="J162" s="78">
        <v>5.0081018518518518E-2</v>
      </c>
      <c r="K162" s="173">
        <v>1</v>
      </c>
      <c r="L162" s="173">
        <v>12</v>
      </c>
      <c r="M162" s="173">
        <v>7</v>
      </c>
      <c r="N162" s="251" t="s">
        <v>636</v>
      </c>
      <c r="O162" s="169" t="s">
        <v>569</v>
      </c>
    </row>
    <row r="163" spans="2:15" x14ac:dyDescent="0.25">
      <c r="B163" s="241" t="s">
        <v>523</v>
      </c>
      <c r="C163" s="173">
        <v>62</v>
      </c>
      <c r="D163" s="250">
        <v>13.2</v>
      </c>
      <c r="E163" s="250" t="s">
        <v>611</v>
      </c>
      <c r="F163" s="250" t="s">
        <v>6</v>
      </c>
      <c r="G163" s="250" t="s">
        <v>612</v>
      </c>
      <c r="H163" s="250" t="s">
        <v>190</v>
      </c>
      <c r="I163" s="250">
        <v>207</v>
      </c>
      <c r="J163" s="78">
        <v>5.1493055555555556E-2</v>
      </c>
      <c r="K163" s="173">
        <v>1</v>
      </c>
      <c r="L163" s="173">
        <v>14</v>
      </c>
      <c r="M163" s="173">
        <v>9</v>
      </c>
      <c r="N163" s="250" t="s">
        <v>352</v>
      </c>
      <c r="O163" s="169" t="s">
        <v>389</v>
      </c>
    </row>
    <row r="164" spans="2:15" x14ac:dyDescent="0.25">
      <c r="B164" s="241" t="s">
        <v>523</v>
      </c>
      <c r="C164" s="173">
        <v>63</v>
      </c>
      <c r="D164" s="241">
        <v>13.3</v>
      </c>
      <c r="E164" s="241" t="s">
        <v>640</v>
      </c>
      <c r="F164" s="241" t="s">
        <v>6</v>
      </c>
      <c r="G164" s="241" t="s">
        <v>613</v>
      </c>
      <c r="H164" s="241" t="s">
        <v>190</v>
      </c>
      <c r="I164" s="241">
        <v>155</v>
      </c>
      <c r="J164" s="78">
        <v>4.9039351851851855E-2</v>
      </c>
      <c r="K164" s="173">
        <v>1</v>
      </c>
      <c r="L164" s="173">
        <v>10</v>
      </c>
      <c r="M164" s="173">
        <v>37</v>
      </c>
      <c r="N164" s="251" t="s">
        <v>274</v>
      </c>
      <c r="O164" s="169" t="s">
        <v>645</v>
      </c>
    </row>
    <row r="165" spans="2:15" x14ac:dyDescent="0.25">
      <c r="B165" s="241" t="s">
        <v>523</v>
      </c>
      <c r="C165" s="173">
        <v>64</v>
      </c>
      <c r="D165" s="241">
        <v>13.4</v>
      </c>
      <c r="E165" s="241" t="s">
        <v>608</v>
      </c>
      <c r="F165" s="241" t="s">
        <v>7</v>
      </c>
      <c r="G165" s="241" t="s">
        <v>604</v>
      </c>
      <c r="H165" s="241" t="s">
        <v>186</v>
      </c>
      <c r="I165" s="241">
        <v>92</v>
      </c>
      <c r="J165" s="78">
        <v>4.071759259259259E-2</v>
      </c>
      <c r="K165" s="173">
        <v>0</v>
      </c>
      <c r="L165" s="173">
        <v>58</v>
      </c>
      <c r="M165" s="173">
        <v>38</v>
      </c>
      <c r="N165" s="241" t="s">
        <v>637</v>
      </c>
      <c r="O165" s="169" t="s">
        <v>576</v>
      </c>
    </row>
    <row r="166" spans="2:15" x14ac:dyDescent="0.25">
      <c r="B166" s="241" t="s">
        <v>523</v>
      </c>
      <c r="C166" s="173">
        <v>65</v>
      </c>
      <c r="D166" s="241">
        <v>13.5</v>
      </c>
      <c r="E166" s="241" t="s">
        <v>609</v>
      </c>
      <c r="F166" s="241" t="s">
        <v>130</v>
      </c>
      <c r="G166" s="241" t="s">
        <v>605</v>
      </c>
      <c r="H166" s="241" t="s">
        <v>188</v>
      </c>
      <c r="I166" s="241">
        <v>92</v>
      </c>
      <c r="J166" s="78">
        <v>3.9282407407407412E-2</v>
      </c>
      <c r="K166" s="173">
        <v>0</v>
      </c>
      <c r="L166" s="173">
        <v>56</v>
      </c>
      <c r="M166" s="173">
        <v>34</v>
      </c>
      <c r="N166" s="250" t="s">
        <v>26</v>
      </c>
      <c r="O166" s="169" t="s">
        <v>444</v>
      </c>
    </row>
    <row r="167" spans="2:15" x14ac:dyDescent="0.25">
      <c r="B167" s="241" t="s">
        <v>523</v>
      </c>
      <c r="C167" s="173">
        <v>66</v>
      </c>
      <c r="D167" s="250">
        <v>14.1</v>
      </c>
      <c r="E167" s="250" t="s">
        <v>610</v>
      </c>
      <c r="F167" s="250" t="s">
        <v>7</v>
      </c>
      <c r="G167" s="250" t="s">
        <v>609</v>
      </c>
      <c r="H167" s="250" t="s">
        <v>186</v>
      </c>
      <c r="I167" s="250">
        <v>141</v>
      </c>
      <c r="J167" s="78">
        <v>4.6215277777777779E-2</v>
      </c>
      <c r="K167" s="173">
        <v>1</v>
      </c>
      <c r="L167" s="173">
        <v>6</v>
      </c>
      <c r="M167" s="173">
        <v>33</v>
      </c>
      <c r="N167" s="251" t="s">
        <v>500</v>
      </c>
      <c r="O167" s="169" t="s">
        <v>576</v>
      </c>
    </row>
    <row r="168" spans="2:15" x14ac:dyDescent="0.25">
      <c r="B168" s="241" t="s">
        <v>523</v>
      </c>
      <c r="C168" s="173">
        <v>67</v>
      </c>
      <c r="D168" s="241">
        <v>14.2</v>
      </c>
      <c r="E168" s="241" t="s">
        <v>605</v>
      </c>
      <c r="F168" s="241" t="s">
        <v>130</v>
      </c>
      <c r="G168" s="241" t="s">
        <v>608</v>
      </c>
      <c r="H168" s="241" t="s">
        <v>188</v>
      </c>
      <c r="I168" s="241">
        <v>184</v>
      </c>
      <c r="J168" s="78">
        <v>5.0266203703703709E-2</v>
      </c>
      <c r="K168" s="173">
        <v>1</v>
      </c>
      <c r="L168" s="173">
        <v>12</v>
      </c>
      <c r="M168" s="173">
        <v>23</v>
      </c>
      <c r="N168" s="251" t="s">
        <v>262</v>
      </c>
      <c r="O168" s="169" t="s">
        <v>563</v>
      </c>
    </row>
    <row r="169" spans="2:15" x14ac:dyDescent="0.25">
      <c r="B169" s="241" t="s">
        <v>523</v>
      </c>
      <c r="C169" s="173">
        <v>68</v>
      </c>
      <c r="D169" s="241">
        <v>14.3</v>
      </c>
      <c r="E169" s="241" t="s">
        <v>604</v>
      </c>
      <c r="F169" s="241" t="s">
        <v>7</v>
      </c>
      <c r="G169" s="241" t="s">
        <v>640</v>
      </c>
      <c r="H169" s="241" t="s">
        <v>190</v>
      </c>
      <c r="I169" s="241">
        <v>194</v>
      </c>
      <c r="J169" s="78">
        <v>5.2430555555555557E-2</v>
      </c>
      <c r="K169" s="173">
        <v>1</v>
      </c>
      <c r="L169" s="173">
        <v>15</v>
      </c>
      <c r="M169" s="173">
        <v>30</v>
      </c>
      <c r="N169" s="241" t="s">
        <v>382</v>
      </c>
      <c r="O169" s="169" t="s">
        <v>185</v>
      </c>
    </row>
    <row r="170" spans="2:15" x14ac:dyDescent="0.25">
      <c r="B170" s="241" t="s">
        <v>523</v>
      </c>
      <c r="C170" s="173">
        <v>69</v>
      </c>
      <c r="D170" s="241">
        <v>14.4</v>
      </c>
      <c r="E170" s="241" t="s">
        <v>613</v>
      </c>
      <c r="F170" s="241" t="s">
        <v>7</v>
      </c>
      <c r="G170" s="241" t="s">
        <v>611</v>
      </c>
      <c r="H170" s="241" t="s">
        <v>190</v>
      </c>
      <c r="I170" s="241">
        <v>186</v>
      </c>
      <c r="J170" s="78">
        <v>5.1840277777777777E-2</v>
      </c>
      <c r="K170" s="173">
        <v>1</v>
      </c>
      <c r="L170" s="173">
        <v>14</v>
      </c>
      <c r="M170" s="173">
        <v>39</v>
      </c>
      <c r="N170" s="251" t="s">
        <v>382</v>
      </c>
      <c r="O170" s="169" t="s">
        <v>646</v>
      </c>
    </row>
    <row r="171" spans="2:15" x14ac:dyDescent="0.25">
      <c r="B171" s="241" t="s">
        <v>523</v>
      </c>
      <c r="C171" s="173">
        <v>70</v>
      </c>
      <c r="D171" s="241">
        <v>14.5</v>
      </c>
      <c r="E171" s="241" t="s">
        <v>612</v>
      </c>
      <c r="F171" s="241" t="s">
        <v>130</v>
      </c>
      <c r="G171" s="241" t="s">
        <v>607</v>
      </c>
      <c r="H171" s="241" t="s">
        <v>197</v>
      </c>
      <c r="I171" s="241">
        <v>199</v>
      </c>
      <c r="J171" s="78">
        <v>4.731481481481481E-2</v>
      </c>
      <c r="K171" s="173">
        <v>1</v>
      </c>
      <c r="L171" s="173">
        <v>8</v>
      </c>
      <c r="M171" s="173">
        <v>8</v>
      </c>
      <c r="N171" s="250" t="s">
        <v>23</v>
      </c>
      <c r="O171" s="169" t="s">
        <v>213</v>
      </c>
    </row>
    <row r="172" spans="2:15" x14ac:dyDescent="0.25">
      <c r="B172" s="241" t="s">
        <v>523</v>
      </c>
      <c r="C172" s="173">
        <v>71</v>
      </c>
      <c r="D172" s="241">
        <v>15.1</v>
      </c>
      <c r="E172" s="241" t="s">
        <v>612</v>
      </c>
      <c r="F172" s="241" t="s">
        <v>7</v>
      </c>
      <c r="G172" s="241" t="s">
        <v>610</v>
      </c>
      <c r="H172" s="241" t="s">
        <v>190</v>
      </c>
      <c r="I172" s="241">
        <v>131</v>
      </c>
      <c r="J172" s="78">
        <v>3.9699074074074074E-2</v>
      </c>
      <c r="K172" s="173">
        <v>0</v>
      </c>
      <c r="L172" s="173">
        <v>57</v>
      </c>
      <c r="M172" s="173">
        <v>10</v>
      </c>
      <c r="N172" s="241" t="s">
        <v>289</v>
      </c>
      <c r="O172" s="169" t="s">
        <v>193</v>
      </c>
    </row>
    <row r="173" spans="2:15" x14ac:dyDescent="0.25">
      <c r="B173" s="241" t="s">
        <v>523</v>
      </c>
      <c r="C173" s="173">
        <v>72</v>
      </c>
      <c r="D173" s="241">
        <v>15.2</v>
      </c>
      <c r="E173" s="241" t="s">
        <v>607</v>
      </c>
      <c r="F173" s="241" t="s">
        <v>6</v>
      </c>
      <c r="G173" s="241" t="s">
        <v>613</v>
      </c>
      <c r="H173" s="241" t="s">
        <v>190</v>
      </c>
      <c r="I173" s="241">
        <v>118</v>
      </c>
      <c r="J173" s="78">
        <v>3.8668981481481478E-2</v>
      </c>
      <c r="K173" s="173">
        <v>0</v>
      </c>
      <c r="L173" s="173">
        <v>55</v>
      </c>
      <c r="M173" s="173">
        <v>41</v>
      </c>
      <c r="N173" s="250" t="s">
        <v>297</v>
      </c>
      <c r="O173" s="169" t="s">
        <v>298</v>
      </c>
    </row>
    <row r="174" spans="2:15" x14ac:dyDescent="0.25">
      <c r="B174" s="241" t="s">
        <v>523</v>
      </c>
      <c r="C174" s="173">
        <v>73</v>
      </c>
      <c r="D174" s="241">
        <v>15.3</v>
      </c>
      <c r="E174" s="241" t="s">
        <v>611</v>
      </c>
      <c r="F174" s="241" t="s">
        <v>6</v>
      </c>
      <c r="G174" s="241" t="s">
        <v>604</v>
      </c>
      <c r="H174" s="241" t="s">
        <v>190</v>
      </c>
      <c r="I174" s="241">
        <v>198</v>
      </c>
      <c r="J174" s="78">
        <v>5.2708333333333336E-2</v>
      </c>
      <c r="K174" s="173">
        <v>1</v>
      </c>
      <c r="L174" s="173">
        <v>15</v>
      </c>
      <c r="M174" s="173">
        <v>54</v>
      </c>
      <c r="N174" s="251" t="s">
        <v>630</v>
      </c>
      <c r="O174" s="169" t="s">
        <v>647</v>
      </c>
    </row>
    <row r="175" spans="2:15" x14ac:dyDescent="0.25">
      <c r="B175" s="241" t="s">
        <v>523</v>
      </c>
      <c r="C175" s="173">
        <v>74</v>
      </c>
      <c r="D175" s="241">
        <v>15.4</v>
      </c>
      <c r="E175" s="241" t="s">
        <v>640</v>
      </c>
      <c r="F175" s="241" t="s">
        <v>6</v>
      </c>
      <c r="G175" s="241" t="s">
        <v>605</v>
      </c>
      <c r="H175" s="241" t="s">
        <v>195</v>
      </c>
      <c r="I175" s="241">
        <v>209</v>
      </c>
      <c r="J175" s="78">
        <v>5.2847222222222219E-2</v>
      </c>
      <c r="K175" s="173">
        <v>1</v>
      </c>
      <c r="L175" s="173">
        <v>16</v>
      </c>
      <c r="M175" s="173">
        <v>6</v>
      </c>
      <c r="N175" s="250" t="s">
        <v>638</v>
      </c>
      <c r="O175" s="169" t="s">
        <v>185</v>
      </c>
    </row>
    <row r="176" spans="2:15" x14ac:dyDescent="0.25">
      <c r="B176" s="241" t="s">
        <v>523</v>
      </c>
      <c r="C176" s="173">
        <v>75</v>
      </c>
      <c r="D176" s="241">
        <v>15.5</v>
      </c>
      <c r="E176" s="241" t="s">
        <v>608</v>
      </c>
      <c r="F176" s="241" t="s">
        <v>130</v>
      </c>
      <c r="G176" s="241" t="s">
        <v>609</v>
      </c>
      <c r="H176" s="241" t="s">
        <v>190</v>
      </c>
      <c r="I176" s="241">
        <v>85</v>
      </c>
      <c r="J176" s="78">
        <v>3.7557870370370373E-2</v>
      </c>
      <c r="K176" s="173">
        <v>0</v>
      </c>
      <c r="L176" s="173">
        <v>54</v>
      </c>
      <c r="M176" s="173">
        <v>5</v>
      </c>
      <c r="N176" s="251" t="s">
        <v>24</v>
      </c>
      <c r="O176" s="169" t="s">
        <v>568</v>
      </c>
    </row>
    <row r="177" spans="2:20" x14ac:dyDescent="0.25">
      <c r="B177" s="241" t="s">
        <v>523</v>
      </c>
      <c r="C177" s="173">
        <v>76</v>
      </c>
      <c r="D177" s="241">
        <v>16.100000000000001</v>
      </c>
      <c r="E177" s="241" t="s">
        <v>610</v>
      </c>
      <c r="F177" s="241" t="s">
        <v>130</v>
      </c>
      <c r="G177" s="241" t="s">
        <v>608</v>
      </c>
      <c r="H177" s="241" t="s">
        <v>190</v>
      </c>
      <c r="I177" s="241">
        <v>98</v>
      </c>
      <c r="J177" s="78">
        <v>3.6273148148148145E-2</v>
      </c>
      <c r="K177" s="173">
        <v>0</v>
      </c>
      <c r="L177" s="173">
        <v>52</v>
      </c>
      <c r="M177" s="173">
        <v>14</v>
      </c>
      <c r="N177" s="251" t="s">
        <v>222</v>
      </c>
      <c r="O177" s="169" t="s">
        <v>192</v>
      </c>
    </row>
    <row r="178" spans="2:20" x14ac:dyDescent="0.25">
      <c r="B178" s="241" t="s">
        <v>523</v>
      </c>
      <c r="C178" s="173">
        <v>77</v>
      </c>
      <c r="D178" s="241">
        <v>16.2</v>
      </c>
      <c r="E178" s="241" t="s">
        <v>609</v>
      </c>
      <c r="F178" s="241" t="s">
        <v>130</v>
      </c>
      <c r="G178" s="241" t="s">
        <v>640</v>
      </c>
      <c r="H178" s="241" t="s">
        <v>197</v>
      </c>
      <c r="I178" s="241">
        <v>221</v>
      </c>
      <c r="J178" s="78">
        <v>5.3842592592592588E-2</v>
      </c>
      <c r="K178" s="173">
        <v>1</v>
      </c>
      <c r="L178" s="173">
        <v>17</v>
      </c>
      <c r="M178" s="173">
        <v>32</v>
      </c>
      <c r="N178" s="250" t="s">
        <v>224</v>
      </c>
      <c r="O178" s="169" t="s">
        <v>571</v>
      </c>
    </row>
    <row r="179" spans="2:20" x14ac:dyDescent="0.25">
      <c r="B179" s="241" t="s">
        <v>523</v>
      </c>
      <c r="C179" s="173">
        <v>78</v>
      </c>
      <c r="D179" s="241">
        <v>16.3</v>
      </c>
      <c r="E179" s="241" t="s">
        <v>605</v>
      </c>
      <c r="F179" s="241" t="s">
        <v>6</v>
      </c>
      <c r="G179" s="241" t="s">
        <v>611</v>
      </c>
      <c r="H179" s="241" t="s">
        <v>658</v>
      </c>
      <c r="I179" s="241">
        <v>111</v>
      </c>
      <c r="J179" s="78">
        <v>4.3784722222222218E-2</v>
      </c>
      <c r="K179" s="173">
        <v>1</v>
      </c>
      <c r="L179" s="173">
        <v>3</v>
      </c>
      <c r="M179" s="173">
        <v>3</v>
      </c>
      <c r="N179" s="241" t="s">
        <v>402</v>
      </c>
      <c r="O179" s="169" t="s">
        <v>565</v>
      </c>
    </row>
    <row r="180" spans="2:20" x14ac:dyDescent="0.25">
      <c r="B180" s="241" t="s">
        <v>523</v>
      </c>
      <c r="C180" s="173">
        <v>79</v>
      </c>
      <c r="D180" s="241">
        <v>16.399999999999999</v>
      </c>
      <c r="E180" s="241" t="s">
        <v>604</v>
      </c>
      <c r="F180" s="241" t="s">
        <v>6</v>
      </c>
      <c r="G180" s="241" t="s">
        <v>607</v>
      </c>
      <c r="H180" s="241" t="s">
        <v>186</v>
      </c>
      <c r="I180" s="241">
        <v>120</v>
      </c>
      <c r="J180" s="78">
        <v>3.5555555555555556E-2</v>
      </c>
      <c r="K180" s="173">
        <v>0</v>
      </c>
      <c r="L180" s="173">
        <v>51</v>
      </c>
      <c r="M180" s="173">
        <v>12</v>
      </c>
      <c r="N180" s="241" t="s">
        <v>559</v>
      </c>
      <c r="O180" s="169" t="s">
        <v>568</v>
      </c>
    </row>
    <row r="181" spans="2:20" x14ac:dyDescent="0.25">
      <c r="B181" s="241" t="s">
        <v>523</v>
      </c>
      <c r="C181" s="173">
        <v>80</v>
      </c>
      <c r="D181" s="241">
        <v>16.5</v>
      </c>
      <c r="E181" s="241" t="s">
        <v>613</v>
      </c>
      <c r="F181" s="241" t="s">
        <v>6</v>
      </c>
      <c r="G181" s="241" t="s">
        <v>612</v>
      </c>
      <c r="H181" s="241" t="s">
        <v>186</v>
      </c>
      <c r="I181" s="241">
        <v>108</v>
      </c>
      <c r="J181" s="78">
        <v>3.8703703703703705E-2</v>
      </c>
      <c r="K181" s="173">
        <v>0</v>
      </c>
      <c r="L181" s="173">
        <v>55</v>
      </c>
      <c r="M181" s="173">
        <v>44</v>
      </c>
      <c r="N181" s="251" t="s">
        <v>352</v>
      </c>
      <c r="O181" s="169" t="s">
        <v>649</v>
      </c>
    </row>
    <row r="182" spans="2:20" x14ac:dyDescent="0.25">
      <c r="B182" s="241" t="s">
        <v>523</v>
      </c>
      <c r="C182" s="173">
        <v>81</v>
      </c>
      <c r="D182" s="241">
        <v>17.100000000000001</v>
      </c>
      <c r="E182" s="241" t="s">
        <v>613</v>
      </c>
      <c r="F182" s="241" t="s">
        <v>7</v>
      </c>
      <c r="G182" s="241" t="s">
        <v>610</v>
      </c>
      <c r="H182" s="241" t="s">
        <v>186</v>
      </c>
      <c r="I182" s="241">
        <v>123</v>
      </c>
      <c r="J182" s="78">
        <v>4.2615740740740739E-2</v>
      </c>
      <c r="K182" s="173">
        <v>1</v>
      </c>
      <c r="L182" s="173">
        <v>1</v>
      </c>
      <c r="M182" s="173">
        <v>22</v>
      </c>
      <c r="N182" s="250" t="s">
        <v>552</v>
      </c>
      <c r="O182" s="169" t="s">
        <v>561</v>
      </c>
    </row>
    <row r="183" spans="2:20" x14ac:dyDescent="0.25">
      <c r="B183" s="241" t="s">
        <v>523</v>
      </c>
      <c r="C183" s="173">
        <v>82</v>
      </c>
      <c r="D183" s="241">
        <v>17.2</v>
      </c>
      <c r="E183" s="241" t="s">
        <v>612</v>
      </c>
      <c r="F183" s="241" t="s">
        <v>7</v>
      </c>
      <c r="G183" s="241" t="s">
        <v>604</v>
      </c>
      <c r="H183" s="241" t="s">
        <v>186</v>
      </c>
      <c r="I183" s="241">
        <v>75</v>
      </c>
      <c r="J183" s="78">
        <v>3.0046296296296297E-2</v>
      </c>
      <c r="K183" s="173">
        <v>0</v>
      </c>
      <c r="L183" s="173">
        <v>43</v>
      </c>
      <c r="M183" s="173">
        <v>16</v>
      </c>
      <c r="N183" s="251" t="s">
        <v>352</v>
      </c>
      <c r="O183" s="169" t="s">
        <v>389</v>
      </c>
    </row>
    <row r="184" spans="2:20" x14ac:dyDescent="0.25">
      <c r="B184" s="241" t="s">
        <v>523</v>
      </c>
      <c r="C184" s="173">
        <v>83</v>
      </c>
      <c r="D184" s="241">
        <v>17.3</v>
      </c>
      <c r="E184" s="241" t="s">
        <v>607</v>
      </c>
      <c r="F184" s="241" t="s">
        <v>7</v>
      </c>
      <c r="G184" s="241" t="s">
        <v>605</v>
      </c>
      <c r="H184" s="241" t="s">
        <v>186</v>
      </c>
      <c r="I184" s="241">
        <v>115</v>
      </c>
      <c r="J184" s="78">
        <v>3.6562499999999998E-2</v>
      </c>
      <c r="K184" s="173">
        <v>0</v>
      </c>
      <c r="L184" s="173">
        <v>52</v>
      </c>
      <c r="M184" s="173">
        <v>39</v>
      </c>
      <c r="N184" s="241" t="s">
        <v>633</v>
      </c>
      <c r="O184" s="169" t="s">
        <v>213</v>
      </c>
    </row>
    <row r="185" spans="2:20" x14ac:dyDescent="0.25">
      <c r="B185" s="241" t="s">
        <v>523</v>
      </c>
      <c r="C185" s="173">
        <v>84</v>
      </c>
      <c r="D185" s="241">
        <v>17.399999999999999</v>
      </c>
      <c r="E185" s="241" t="s">
        <v>611</v>
      </c>
      <c r="F185" s="241" t="s">
        <v>130</v>
      </c>
      <c r="G185" s="241" t="s">
        <v>609</v>
      </c>
      <c r="H185" s="241" t="s">
        <v>190</v>
      </c>
      <c r="I185" s="241">
        <v>129</v>
      </c>
      <c r="J185" s="78">
        <v>4.7164351851851853E-2</v>
      </c>
      <c r="K185" s="173">
        <v>1</v>
      </c>
      <c r="L185" s="173">
        <v>7</v>
      </c>
      <c r="M185" s="173">
        <v>55</v>
      </c>
      <c r="N185" s="250" t="s">
        <v>552</v>
      </c>
      <c r="O185" s="169" t="s">
        <v>561</v>
      </c>
    </row>
    <row r="186" spans="2:20" x14ac:dyDescent="0.25">
      <c r="B186" s="241" t="s">
        <v>523</v>
      </c>
      <c r="C186" s="173">
        <v>85</v>
      </c>
      <c r="D186" s="251">
        <v>17.5</v>
      </c>
      <c r="E186" s="251" t="s">
        <v>640</v>
      </c>
      <c r="F186" s="251" t="s">
        <v>6</v>
      </c>
      <c r="G186" s="251" t="s">
        <v>608</v>
      </c>
      <c r="H186" s="251" t="s">
        <v>186</v>
      </c>
      <c r="I186" s="251">
        <v>126</v>
      </c>
      <c r="J186" s="78">
        <v>4.6724537037037044E-2</v>
      </c>
      <c r="K186" s="173">
        <v>1</v>
      </c>
      <c r="L186" s="173">
        <v>7</v>
      </c>
      <c r="M186" s="173">
        <v>17</v>
      </c>
      <c r="N186" s="251" t="s">
        <v>639</v>
      </c>
      <c r="O186" s="169" t="s">
        <v>655</v>
      </c>
    </row>
    <row r="187" spans="2:20" x14ac:dyDescent="0.25">
      <c r="B187" s="241" t="s">
        <v>523</v>
      </c>
      <c r="C187" s="173">
        <v>86</v>
      </c>
      <c r="D187" s="241">
        <v>18.100000000000001</v>
      </c>
      <c r="E187" s="241" t="s">
        <v>610</v>
      </c>
      <c r="F187" s="241" t="s">
        <v>7</v>
      </c>
      <c r="G187" s="241" t="s">
        <v>640</v>
      </c>
      <c r="H187" s="241" t="s">
        <v>186</v>
      </c>
      <c r="I187" s="241">
        <v>201</v>
      </c>
      <c r="J187" s="78">
        <v>5.2037037037037041E-2</v>
      </c>
      <c r="K187" s="173">
        <v>1</v>
      </c>
      <c r="L187" s="173">
        <v>14</v>
      </c>
      <c r="M187" s="173">
        <v>56</v>
      </c>
      <c r="N187" s="251" t="s">
        <v>360</v>
      </c>
      <c r="O187" s="169" t="s">
        <v>361</v>
      </c>
    </row>
    <row r="188" spans="2:20" x14ac:dyDescent="0.25">
      <c r="B188" s="241" t="s">
        <v>523</v>
      </c>
      <c r="C188" s="173">
        <v>87</v>
      </c>
      <c r="D188" s="241">
        <v>18.2</v>
      </c>
      <c r="E188" s="241" t="s">
        <v>608</v>
      </c>
      <c r="F188" s="241" t="s">
        <v>6</v>
      </c>
      <c r="G188" s="241" t="s">
        <v>611</v>
      </c>
      <c r="H188" s="241" t="s">
        <v>551</v>
      </c>
      <c r="I188" s="241">
        <v>95</v>
      </c>
      <c r="J188" s="78">
        <v>3.9409722222222221E-2</v>
      </c>
      <c r="K188" s="173">
        <v>0</v>
      </c>
      <c r="L188" s="173">
        <v>56</v>
      </c>
      <c r="M188" s="173">
        <v>45</v>
      </c>
      <c r="N188" s="251" t="s">
        <v>352</v>
      </c>
      <c r="O188" s="169" t="s">
        <v>579</v>
      </c>
    </row>
    <row r="189" spans="2:20" x14ac:dyDescent="0.25">
      <c r="B189" s="241" t="s">
        <v>523</v>
      </c>
      <c r="C189" s="173">
        <v>88</v>
      </c>
      <c r="D189" s="241">
        <v>18.3</v>
      </c>
      <c r="E189" s="241" t="s">
        <v>609</v>
      </c>
      <c r="F189" s="241" t="s">
        <v>6</v>
      </c>
      <c r="G189" s="241" t="s">
        <v>607</v>
      </c>
      <c r="H189" s="241" t="s">
        <v>186</v>
      </c>
      <c r="I189" s="241">
        <v>128</v>
      </c>
      <c r="J189" s="78">
        <v>4.162037037037037E-2</v>
      </c>
      <c r="K189" s="173">
        <v>0</v>
      </c>
      <c r="L189" s="173">
        <v>59</v>
      </c>
      <c r="M189" s="173">
        <v>56</v>
      </c>
      <c r="N189" s="251" t="s">
        <v>231</v>
      </c>
      <c r="O189" s="169" t="s">
        <v>572</v>
      </c>
    </row>
    <row r="190" spans="2:20" x14ac:dyDescent="0.25">
      <c r="B190" s="241" t="s">
        <v>523</v>
      </c>
      <c r="C190" s="173">
        <v>89</v>
      </c>
      <c r="D190" s="241">
        <v>18.399999999999999</v>
      </c>
      <c r="E190" s="241" t="s">
        <v>605</v>
      </c>
      <c r="F190" s="241" t="s">
        <v>6</v>
      </c>
      <c r="G190" s="241" t="s">
        <v>612</v>
      </c>
      <c r="H190" s="241" t="s">
        <v>186</v>
      </c>
      <c r="I190" s="241">
        <v>74</v>
      </c>
      <c r="J190" s="78">
        <v>2.7569444444444448E-2</v>
      </c>
      <c r="K190" s="173">
        <v>0</v>
      </c>
      <c r="L190" s="173">
        <v>39</v>
      </c>
      <c r="M190" s="173">
        <v>42</v>
      </c>
      <c r="N190" s="241" t="s">
        <v>227</v>
      </c>
      <c r="O190" s="169" t="s">
        <v>656</v>
      </c>
    </row>
    <row r="191" spans="2:20" x14ac:dyDescent="0.25">
      <c r="B191" s="241" t="s">
        <v>523</v>
      </c>
      <c r="C191" s="173">
        <v>90</v>
      </c>
      <c r="D191" s="241">
        <v>18.5</v>
      </c>
      <c r="E191" s="241" t="s">
        <v>604</v>
      </c>
      <c r="F191" s="241" t="s">
        <v>6</v>
      </c>
      <c r="G191" s="241" t="s">
        <v>613</v>
      </c>
      <c r="H191" s="241" t="s">
        <v>186</v>
      </c>
      <c r="I191" s="241">
        <v>116</v>
      </c>
      <c r="J191" s="78">
        <v>4.1678240740740745E-2</v>
      </c>
      <c r="K191" s="173">
        <v>1</v>
      </c>
      <c r="L191" s="173">
        <v>0</v>
      </c>
      <c r="M191" s="173">
        <v>1</v>
      </c>
      <c r="N191" s="251" t="s">
        <v>289</v>
      </c>
      <c r="O191" s="169" t="s">
        <v>193</v>
      </c>
    </row>
    <row r="192" spans="2:20" x14ac:dyDescent="0.25">
      <c r="B192" s="257"/>
      <c r="C192" s="376"/>
      <c r="D192" s="257"/>
      <c r="E192" s="257"/>
      <c r="F192" s="257"/>
      <c r="G192" s="257"/>
      <c r="H192" s="257"/>
      <c r="I192" s="257"/>
      <c r="J192" s="78"/>
      <c r="K192" s="376"/>
      <c r="L192" s="376"/>
      <c r="M192" s="376"/>
      <c r="N192" s="257"/>
      <c r="O192" s="169"/>
      <c r="R192" s="257"/>
      <c r="S192" s="257"/>
      <c r="T192" s="257"/>
    </row>
    <row r="193" spans="2:20" x14ac:dyDescent="0.25">
      <c r="B193" s="241" t="s">
        <v>660</v>
      </c>
      <c r="C193" s="173">
        <v>1</v>
      </c>
      <c r="D193" s="77">
        <v>1.1000000000000001</v>
      </c>
      <c r="E193" s="77" t="s">
        <v>532</v>
      </c>
      <c r="F193" s="77" t="s">
        <v>7</v>
      </c>
      <c r="G193" s="77" t="s">
        <v>640</v>
      </c>
      <c r="H193" s="77" t="s">
        <v>186</v>
      </c>
      <c r="I193" s="77">
        <v>181</v>
      </c>
      <c r="J193" s="78">
        <v>5.0879629629629629E-2</v>
      </c>
      <c r="K193" s="173">
        <v>1</v>
      </c>
      <c r="L193" s="173">
        <v>13</v>
      </c>
      <c r="M193" s="173">
        <v>16</v>
      </c>
      <c r="N193" s="77" t="s">
        <v>367</v>
      </c>
      <c r="O193" s="170" t="s">
        <v>576</v>
      </c>
    </row>
    <row r="194" spans="2:20" x14ac:dyDescent="0.25">
      <c r="B194" s="241" t="s">
        <v>660</v>
      </c>
      <c r="C194" s="173">
        <v>2</v>
      </c>
      <c r="D194" s="77">
        <v>1.2</v>
      </c>
      <c r="E194" s="77" t="s">
        <v>533</v>
      </c>
      <c r="F194" s="77" t="s">
        <v>7</v>
      </c>
      <c r="G194" s="77" t="s">
        <v>604</v>
      </c>
      <c r="H194" s="77" t="s">
        <v>186</v>
      </c>
      <c r="I194" s="77">
        <v>120</v>
      </c>
      <c r="J194" s="78">
        <v>4.4745370370370373E-2</v>
      </c>
      <c r="K194" s="173">
        <v>1</v>
      </c>
      <c r="L194" s="173">
        <v>4</v>
      </c>
      <c r="M194" s="173">
        <v>26</v>
      </c>
      <c r="N194" s="77" t="s">
        <v>362</v>
      </c>
      <c r="O194" s="170" t="s">
        <v>392</v>
      </c>
    </row>
    <row r="195" spans="2:20" x14ac:dyDescent="0.25">
      <c r="B195" s="241" t="s">
        <v>660</v>
      </c>
      <c r="C195" s="173">
        <v>3</v>
      </c>
      <c r="D195" s="77">
        <v>2.1</v>
      </c>
      <c r="E195" s="77" t="s">
        <v>640</v>
      </c>
      <c r="F195" s="77" t="s">
        <v>6</v>
      </c>
      <c r="G195" s="77" t="s">
        <v>604</v>
      </c>
      <c r="H195" s="77" t="s">
        <v>393</v>
      </c>
      <c r="I195" s="77">
        <v>29</v>
      </c>
      <c r="J195" s="78">
        <v>2.8101851851851854E-2</v>
      </c>
      <c r="K195" s="173">
        <v>0</v>
      </c>
      <c r="L195" s="173">
        <v>40</v>
      </c>
      <c r="M195" s="173">
        <v>28</v>
      </c>
      <c r="N195" s="77" t="s">
        <v>18</v>
      </c>
      <c r="O195" s="170" t="s">
        <v>198</v>
      </c>
      <c r="R195" s="241"/>
      <c r="S195" s="241"/>
      <c r="T195" s="241"/>
    </row>
    <row r="196" spans="2:20" x14ac:dyDescent="0.25">
      <c r="B196" s="241" t="s">
        <v>660</v>
      </c>
      <c r="C196" s="173">
        <v>4</v>
      </c>
      <c r="D196" s="77">
        <v>2.2000000000000002</v>
      </c>
      <c r="E196" s="77" t="s">
        <v>532</v>
      </c>
      <c r="F196" s="77" t="s">
        <v>6</v>
      </c>
      <c r="G196" s="77" t="s">
        <v>533</v>
      </c>
      <c r="H196" s="77" t="s">
        <v>186</v>
      </c>
      <c r="I196" s="77">
        <v>129</v>
      </c>
      <c r="J196" s="78">
        <v>4.6712962962962963E-2</v>
      </c>
      <c r="K196" s="173">
        <v>1</v>
      </c>
      <c r="L196" s="173">
        <v>7</v>
      </c>
      <c r="M196" s="173">
        <v>16</v>
      </c>
      <c r="N196" s="77" t="s">
        <v>231</v>
      </c>
      <c r="O196" s="170" t="s">
        <v>572</v>
      </c>
      <c r="R196" s="241"/>
      <c r="S196" s="241"/>
      <c r="T196" s="241"/>
    </row>
    <row r="197" spans="2:20" x14ac:dyDescent="0.25">
      <c r="B197" s="226" t="s">
        <v>660</v>
      </c>
      <c r="C197" s="173">
        <v>5</v>
      </c>
      <c r="D197" s="77">
        <v>3.1</v>
      </c>
      <c r="E197" s="77" t="s">
        <v>533</v>
      </c>
      <c r="F197" s="77" t="s">
        <v>7</v>
      </c>
      <c r="G197" s="77" t="s">
        <v>640</v>
      </c>
      <c r="H197" s="77" t="s">
        <v>186</v>
      </c>
      <c r="I197" s="77">
        <v>211</v>
      </c>
      <c r="J197" s="78">
        <v>5.3136574074074072E-2</v>
      </c>
      <c r="K197" s="173">
        <v>1</v>
      </c>
      <c r="L197" s="173">
        <v>16</v>
      </c>
      <c r="M197" s="173">
        <v>31</v>
      </c>
      <c r="N197" s="77" t="s">
        <v>352</v>
      </c>
      <c r="O197" s="170" t="s">
        <v>579</v>
      </c>
    </row>
    <row r="198" spans="2:20" x14ac:dyDescent="0.25">
      <c r="B198" s="241" t="s">
        <v>660</v>
      </c>
      <c r="C198" s="173">
        <v>6</v>
      </c>
      <c r="D198" s="77">
        <v>3.2</v>
      </c>
      <c r="E198" s="77" t="s">
        <v>604</v>
      </c>
      <c r="F198" s="77" t="s">
        <v>130</v>
      </c>
      <c r="G198" s="77" t="s">
        <v>532</v>
      </c>
      <c r="H198" s="77" t="s">
        <v>190</v>
      </c>
      <c r="I198" s="77">
        <v>124</v>
      </c>
      <c r="J198" s="78">
        <v>4.3055555555555562E-2</v>
      </c>
      <c r="K198" s="173">
        <v>1</v>
      </c>
      <c r="L198" s="173">
        <v>2</v>
      </c>
      <c r="M198" s="173">
        <v>0</v>
      </c>
      <c r="N198" s="77" t="s">
        <v>211</v>
      </c>
      <c r="O198" s="170" t="s">
        <v>213</v>
      </c>
    </row>
    <row r="199" spans="2:20" x14ac:dyDescent="0.25">
      <c r="B199" s="241" t="s">
        <v>660</v>
      </c>
      <c r="C199" s="173">
        <v>7</v>
      </c>
      <c r="D199" s="77">
        <v>4.0999999999999996</v>
      </c>
      <c r="E199" s="77" t="s">
        <v>640</v>
      </c>
      <c r="F199" s="77" t="s">
        <v>6</v>
      </c>
      <c r="G199" s="77" t="s">
        <v>532</v>
      </c>
      <c r="H199" s="77" t="s">
        <v>186</v>
      </c>
      <c r="I199" s="77">
        <v>58</v>
      </c>
      <c r="J199" s="78">
        <v>2.8587962962962964E-2</v>
      </c>
      <c r="K199" s="173">
        <v>0</v>
      </c>
      <c r="L199" s="173">
        <v>41</v>
      </c>
      <c r="M199" s="173">
        <v>10</v>
      </c>
      <c r="N199" s="77" t="s">
        <v>628</v>
      </c>
      <c r="O199" s="170" t="s">
        <v>576</v>
      </c>
    </row>
    <row r="200" spans="2:20" x14ac:dyDescent="0.25">
      <c r="B200" s="241" t="s">
        <v>660</v>
      </c>
      <c r="C200" s="173">
        <v>8</v>
      </c>
      <c r="D200" s="77">
        <v>4.2</v>
      </c>
      <c r="E200" s="77" t="s">
        <v>604</v>
      </c>
      <c r="F200" s="77" t="s">
        <v>130</v>
      </c>
      <c r="G200" s="77" t="s">
        <v>533</v>
      </c>
      <c r="H200" s="77" t="s">
        <v>190</v>
      </c>
      <c r="I200" s="77">
        <v>105</v>
      </c>
      <c r="J200" s="78">
        <v>4.4814814814814814E-2</v>
      </c>
      <c r="K200" s="173">
        <v>1</v>
      </c>
      <c r="L200" s="173">
        <v>4</v>
      </c>
      <c r="M200" s="173">
        <v>32</v>
      </c>
      <c r="N200" s="77" t="s">
        <v>362</v>
      </c>
      <c r="O200" s="170" t="s">
        <v>392</v>
      </c>
    </row>
    <row r="201" spans="2:20" x14ac:dyDescent="0.25">
      <c r="B201" s="241" t="s">
        <v>660</v>
      </c>
      <c r="C201" s="173">
        <v>9</v>
      </c>
      <c r="D201" s="77">
        <v>5.0999999999999996</v>
      </c>
      <c r="E201" s="77" t="s">
        <v>604</v>
      </c>
      <c r="F201" s="77" t="s">
        <v>130</v>
      </c>
      <c r="G201" s="77" t="s">
        <v>640</v>
      </c>
      <c r="H201" s="77" t="s">
        <v>190</v>
      </c>
      <c r="I201" s="77">
        <v>104</v>
      </c>
      <c r="J201" s="78">
        <v>4.3518518518518519E-2</v>
      </c>
      <c r="K201" s="173">
        <v>1</v>
      </c>
      <c r="L201" s="173">
        <v>2</v>
      </c>
      <c r="M201" s="173">
        <v>40</v>
      </c>
      <c r="N201" s="77" t="s">
        <v>18</v>
      </c>
      <c r="O201" s="170" t="s">
        <v>198</v>
      </c>
    </row>
    <row r="202" spans="2:20" x14ac:dyDescent="0.25">
      <c r="B202" s="241" t="s">
        <v>660</v>
      </c>
      <c r="C202" s="173">
        <v>10</v>
      </c>
      <c r="D202" s="77">
        <v>5.2</v>
      </c>
      <c r="E202" s="77" t="s">
        <v>533</v>
      </c>
      <c r="F202" s="77" t="s">
        <v>130</v>
      </c>
      <c r="G202" s="77" t="s">
        <v>532</v>
      </c>
      <c r="H202" s="77" t="s">
        <v>188</v>
      </c>
      <c r="I202" s="77">
        <v>159</v>
      </c>
      <c r="J202" s="78">
        <v>4.7858796296296295E-2</v>
      </c>
      <c r="K202" s="173">
        <v>1</v>
      </c>
      <c r="L202" s="173">
        <v>8</v>
      </c>
      <c r="M202" s="173">
        <v>55</v>
      </c>
      <c r="N202" s="77" t="s">
        <v>230</v>
      </c>
      <c r="O202" s="170" t="s">
        <v>572</v>
      </c>
    </row>
    <row r="203" spans="2:20" x14ac:dyDescent="0.25">
      <c r="B203" s="241" t="s">
        <v>660</v>
      </c>
      <c r="C203" s="173">
        <v>11</v>
      </c>
      <c r="D203" s="77">
        <v>6.1</v>
      </c>
      <c r="E203" s="77" t="s">
        <v>640</v>
      </c>
      <c r="F203" s="77" t="s">
        <v>130</v>
      </c>
      <c r="G203" s="77" t="s">
        <v>533</v>
      </c>
      <c r="H203" s="77" t="s">
        <v>188</v>
      </c>
      <c r="I203" s="77">
        <v>95</v>
      </c>
      <c r="J203" s="78">
        <v>4.3298611111111107E-2</v>
      </c>
      <c r="K203" s="173">
        <v>1</v>
      </c>
      <c r="L203" s="173">
        <v>2</v>
      </c>
      <c r="M203" s="173">
        <v>21</v>
      </c>
      <c r="N203" s="77" t="s">
        <v>352</v>
      </c>
      <c r="O203" s="170" t="s">
        <v>579</v>
      </c>
    </row>
    <row r="204" spans="2:20" x14ac:dyDescent="0.25">
      <c r="B204" s="241" t="s">
        <v>660</v>
      </c>
      <c r="C204" s="173">
        <v>12</v>
      </c>
      <c r="D204" s="77">
        <v>6.2</v>
      </c>
      <c r="E204" s="77" t="s">
        <v>532</v>
      </c>
      <c r="F204" s="77" t="s">
        <v>6</v>
      </c>
      <c r="G204" s="77" t="s">
        <v>604</v>
      </c>
      <c r="H204" s="77" t="s">
        <v>393</v>
      </c>
      <c r="I204" s="77">
        <v>33</v>
      </c>
      <c r="J204" s="78">
        <v>3.1782407407407405E-2</v>
      </c>
      <c r="K204" s="173">
        <v>0</v>
      </c>
      <c r="L204" s="173">
        <v>45</v>
      </c>
      <c r="M204" s="173">
        <v>46</v>
      </c>
      <c r="N204" s="77" t="s">
        <v>282</v>
      </c>
      <c r="O204" s="170" t="s">
        <v>213</v>
      </c>
    </row>
    <row r="205" spans="2:20" x14ac:dyDescent="0.25">
      <c r="B205" s="241" t="s">
        <v>660</v>
      </c>
      <c r="C205" s="173">
        <v>13</v>
      </c>
      <c r="D205" s="77">
        <v>7.1</v>
      </c>
      <c r="E205" s="77" t="s">
        <v>532</v>
      </c>
      <c r="F205" s="77" t="s">
        <v>7</v>
      </c>
      <c r="G205" s="77" t="s">
        <v>640</v>
      </c>
      <c r="H205" s="77" t="s">
        <v>186</v>
      </c>
      <c r="I205" s="77">
        <v>138</v>
      </c>
      <c r="J205" s="78">
        <v>4.8043981481481479E-2</v>
      </c>
      <c r="K205" s="173">
        <v>1</v>
      </c>
      <c r="L205" s="173">
        <v>9</v>
      </c>
      <c r="M205" s="173">
        <v>11</v>
      </c>
      <c r="N205" s="77" t="s">
        <v>355</v>
      </c>
      <c r="O205" s="170" t="s">
        <v>662</v>
      </c>
    </row>
    <row r="206" spans="2:20" x14ac:dyDescent="0.25">
      <c r="B206" s="241" t="s">
        <v>660</v>
      </c>
      <c r="C206" s="173">
        <v>14</v>
      </c>
      <c r="D206" s="77">
        <v>7.2</v>
      </c>
      <c r="E206" s="77" t="s">
        <v>533</v>
      </c>
      <c r="F206" s="77" t="s">
        <v>130</v>
      </c>
      <c r="G206" s="77" t="s">
        <v>604</v>
      </c>
      <c r="H206" s="77" t="s">
        <v>184</v>
      </c>
      <c r="I206" s="77">
        <v>137</v>
      </c>
      <c r="J206" s="78">
        <v>4.6990740740740743E-2</v>
      </c>
      <c r="K206" s="173">
        <v>1</v>
      </c>
      <c r="L206" s="173">
        <v>7</v>
      </c>
      <c r="M206" s="173">
        <v>40</v>
      </c>
      <c r="N206" s="77" t="s">
        <v>347</v>
      </c>
      <c r="O206" s="170" t="s">
        <v>348</v>
      </c>
    </row>
    <row r="207" spans="2:20" x14ac:dyDescent="0.25">
      <c r="B207" s="241" t="s">
        <v>660</v>
      </c>
      <c r="C207" s="173">
        <v>15</v>
      </c>
      <c r="D207" s="77">
        <v>8.1</v>
      </c>
      <c r="E207" s="77" t="s">
        <v>640</v>
      </c>
      <c r="F207" s="77" t="s">
        <v>6</v>
      </c>
      <c r="G207" s="77" t="s">
        <v>604</v>
      </c>
      <c r="H207" s="77" t="s">
        <v>186</v>
      </c>
      <c r="I207" s="77">
        <v>100</v>
      </c>
      <c r="J207" s="78">
        <v>4.2685185185185187E-2</v>
      </c>
      <c r="K207" s="173">
        <v>1</v>
      </c>
      <c r="L207" s="173">
        <v>1</v>
      </c>
      <c r="M207" s="173">
        <v>28</v>
      </c>
      <c r="N207" s="77" t="s">
        <v>628</v>
      </c>
      <c r="O207" s="170" t="s">
        <v>576</v>
      </c>
    </row>
    <row r="208" spans="2:20" x14ac:dyDescent="0.25">
      <c r="B208" s="241" t="s">
        <v>660</v>
      </c>
      <c r="C208" s="173">
        <v>16</v>
      </c>
      <c r="D208" s="77">
        <v>8.1999999999999993</v>
      </c>
      <c r="E208" s="77" t="s">
        <v>532</v>
      </c>
      <c r="F208" s="77" t="s">
        <v>6</v>
      </c>
      <c r="G208" s="77" t="s">
        <v>533</v>
      </c>
      <c r="H208" s="77" t="s">
        <v>186</v>
      </c>
      <c r="I208" s="77">
        <v>87</v>
      </c>
      <c r="J208" s="78">
        <v>4.0162037037037038E-2</v>
      </c>
      <c r="K208" s="173">
        <v>0</v>
      </c>
      <c r="L208" s="173">
        <v>57</v>
      </c>
      <c r="M208" s="173">
        <v>50</v>
      </c>
      <c r="N208" s="77" t="s">
        <v>559</v>
      </c>
      <c r="O208" s="170" t="s">
        <v>568</v>
      </c>
    </row>
    <row r="209" spans="1:20" x14ac:dyDescent="0.25">
      <c r="B209" s="241" t="s">
        <v>660</v>
      </c>
      <c r="C209" s="173">
        <v>17</v>
      </c>
      <c r="D209" s="77">
        <v>9.1</v>
      </c>
      <c r="E209" s="77" t="s">
        <v>533</v>
      </c>
      <c r="F209" s="77" t="s">
        <v>6</v>
      </c>
      <c r="G209" s="77" t="s">
        <v>640</v>
      </c>
      <c r="H209" s="77" t="s">
        <v>186</v>
      </c>
      <c r="I209" s="77">
        <v>100</v>
      </c>
      <c r="J209" s="78">
        <v>4.3067129629629629E-2</v>
      </c>
      <c r="K209" s="173">
        <v>1</v>
      </c>
      <c r="L209" s="173">
        <v>2</v>
      </c>
      <c r="M209" s="173">
        <v>1</v>
      </c>
      <c r="N209" s="77" t="s">
        <v>362</v>
      </c>
      <c r="O209" s="170" t="s">
        <v>388</v>
      </c>
    </row>
    <row r="210" spans="1:20" x14ac:dyDescent="0.25">
      <c r="B210" s="241" t="s">
        <v>660</v>
      </c>
      <c r="C210" s="173">
        <v>18</v>
      </c>
      <c r="D210" s="77">
        <v>9.1999999999999993</v>
      </c>
      <c r="E210" s="77" t="s">
        <v>604</v>
      </c>
      <c r="F210" s="77" t="s">
        <v>7</v>
      </c>
      <c r="G210" s="77" t="s">
        <v>532</v>
      </c>
      <c r="H210" s="77" t="s">
        <v>186</v>
      </c>
      <c r="I210" s="77">
        <v>121</v>
      </c>
      <c r="J210" s="78">
        <v>4.5092592592592594E-2</v>
      </c>
      <c r="K210" s="173">
        <v>1</v>
      </c>
      <c r="L210" s="173">
        <v>4</v>
      </c>
      <c r="M210" s="173">
        <v>56</v>
      </c>
      <c r="N210" s="77" t="s">
        <v>391</v>
      </c>
      <c r="O210" s="170" t="s">
        <v>653</v>
      </c>
    </row>
    <row r="211" spans="1:20" x14ac:dyDescent="0.25">
      <c r="B211" s="241" t="s">
        <v>660</v>
      </c>
      <c r="C211" s="173">
        <v>19</v>
      </c>
      <c r="D211" s="77">
        <v>10.1</v>
      </c>
      <c r="E211" s="77" t="s">
        <v>640</v>
      </c>
      <c r="F211" s="77" t="s">
        <v>6</v>
      </c>
      <c r="G211" s="77" t="s">
        <v>532</v>
      </c>
      <c r="H211" s="77" t="s">
        <v>186</v>
      </c>
      <c r="I211" s="77">
        <v>235</v>
      </c>
      <c r="J211" s="78">
        <v>5.4942129629629632E-2</v>
      </c>
      <c r="K211" s="173">
        <v>1</v>
      </c>
      <c r="L211" s="173">
        <v>19</v>
      </c>
      <c r="M211" s="173">
        <v>7</v>
      </c>
      <c r="N211" s="77" t="s">
        <v>355</v>
      </c>
      <c r="O211" s="170" t="s">
        <v>662</v>
      </c>
    </row>
    <row r="212" spans="1:20" x14ac:dyDescent="0.25">
      <c r="B212" s="241" t="s">
        <v>660</v>
      </c>
      <c r="C212" s="173">
        <v>20</v>
      </c>
      <c r="D212" s="77">
        <v>10.199999999999999</v>
      </c>
      <c r="E212" s="77" t="s">
        <v>604</v>
      </c>
      <c r="F212" s="77" t="s">
        <v>130</v>
      </c>
      <c r="G212" s="77" t="s">
        <v>533</v>
      </c>
      <c r="H212" s="77" t="s">
        <v>188</v>
      </c>
      <c r="I212" s="77">
        <v>102</v>
      </c>
      <c r="J212" s="78">
        <v>4.2361111111111106E-2</v>
      </c>
      <c r="K212" s="173">
        <v>1</v>
      </c>
      <c r="L212" s="173">
        <v>1</v>
      </c>
      <c r="M212" s="173">
        <v>0</v>
      </c>
      <c r="N212" s="77" t="s">
        <v>347</v>
      </c>
      <c r="O212" s="170" t="s">
        <v>348</v>
      </c>
    </row>
    <row r="213" spans="1:20" x14ac:dyDescent="0.25">
      <c r="B213" s="241" t="s">
        <v>660</v>
      </c>
      <c r="C213" s="173">
        <v>21</v>
      </c>
      <c r="D213" s="77">
        <v>11.1</v>
      </c>
      <c r="E213" s="77" t="s">
        <v>604</v>
      </c>
      <c r="F213" s="77" t="s">
        <v>130</v>
      </c>
      <c r="G213" s="77" t="s">
        <v>640</v>
      </c>
      <c r="H213" s="77" t="s">
        <v>184</v>
      </c>
      <c r="I213" s="77">
        <v>185</v>
      </c>
      <c r="J213" s="78">
        <v>5.1192129629629629E-2</v>
      </c>
      <c r="K213" s="173">
        <v>1</v>
      </c>
      <c r="L213" s="173">
        <v>13</v>
      </c>
      <c r="M213" s="173">
        <v>43</v>
      </c>
      <c r="N213" s="77" t="s">
        <v>628</v>
      </c>
      <c r="O213" s="170" t="s">
        <v>643</v>
      </c>
    </row>
    <row r="214" spans="1:20" x14ac:dyDescent="0.25">
      <c r="B214" s="241" t="s">
        <v>660</v>
      </c>
      <c r="C214" s="173">
        <v>22</v>
      </c>
      <c r="D214" s="77">
        <v>11.2</v>
      </c>
      <c r="E214" s="77" t="s">
        <v>533</v>
      </c>
      <c r="F214" s="77" t="s">
        <v>130</v>
      </c>
      <c r="G214" s="77" t="s">
        <v>532</v>
      </c>
      <c r="H214" s="77" t="s">
        <v>188</v>
      </c>
      <c r="I214" s="77">
        <v>116</v>
      </c>
      <c r="J214" s="78">
        <v>4.1053240740740744E-2</v>
      </c>
      <c r="K214" s="173">
        <v>0</v>
      </c>
      <c r="L214" s="173">
        <v>59</v>
      </c>
      <c r="M214" s="173">
        <v>7</v>
      </c>
      <c r="N214" s="77" t="s">
        <v>379</v>
      </c>
      <c r="O214" s="170" t="s">
        <v>568</v>
      </c>
    </row>
    <row r="215" spans="1:20" x14ac:dyDescent="0.25">
      <c r="B215" s="241" t="s">
        <v>660</v>
      </c>
      <c r="C215" s="173">
        <v>23</v>
      </c>
      <c r="D215" s="77">
        <v>12.1</v>
      </c>
      <c r="E215" s="77" t="s">
        <v>640</v>
      </c>
      <c r="F215" s="77" t="s">
        <v>6</v>
      </c>
      <c r="G215" s="77" t="s">
        <v>533</v>
      </c>
      <c r="H215" s="77" t="s">
        <v>186</v>
      </c>
      <c r="I215" s="77">
        <v>98</v>
      </c>
      <c r="J215" s="78">
        <v>4.2627314814814819E-2</v>
      </c>
      <c r="K215" s="173">
        <v>1</v>
      </c>
      <c r="L215" s="173">
        <v>1</v>
      </c>
      <c r="M215" s="173">
        <v>23</v>
      </c>
      <c r="N215" s="77" t="s">
        <v>215</v>
      </c>
      <c r="O215" s="170" t="s">
        <v>213</v>
      </c>
    </row>
    <row r="216" spans="1:20" x14ac:dyDescent="0.25">
      <c r="B216" s="241" t="s">
        <v>660</v>
      </c>
      <c r="C216" s="173">
        <v>24</v>
      </c>
      <c r="D216" s="77">
        <v>12.2</v>
      </c>
      <c r="E216" s="77" t="s">
        <v>532</v>
      </c>
      <c r="F216" s="77" t="s">
        <v>130</v>
      </c>
      <c r="G216" s="77" t="s">
        <v>604</v>
      </c>
      <c r="H216" s="77" t="s">
        <v>188</v>
      </c>
      <c r="I216" s="77">
        <v>111</v>
      </c>
      <c r="J216" s="78">
        <v>3.4756944444444444E-2</v>
      </c>
      <c r="K216" s="173">
        <v>0</v>
      </c>
      <c r="L216" s="173">
        <v>50</v>
      </c>
      <c r="M216" s="173">
        <v>3</v>
      </c>
      <c r="N216" s="77" t="s">
        <v>661</v>
      </c>
      <c r="O216" s="170" t="s">
        <v>572</v>
      </c>
    </row>
    <row r="217" spans="1:20" s="252" customFormat="1" x14ac:dyDescent="0.25">
      <c r="A217" s="252" t="s">
        <v>21</v>
      </c>
      <c r="B217" s="253" t="s">
        <v>21</v>
      </c>
      <c r="C217" s="212" t="s">
        <v>21</v>
      </c>
      <c r="D217" s="253" t="s">
        <v>21</v>
      </c>
      <c r="E217" s="253" t="s">
        <v>21</v>
      </c>
      <c r="F217" s="253" t="s">
        <v>21</v>
      </c>
      <c r="G217" s="253" t="s">
        <v>21</v>
      </c>
      <c r="H217" s="253" t="s">
        <v>21</v>
      </c>
      <c r="I217" s="253" t="s">
        <v>21</v>
      </c>
      <c r="J217" s="253" t="s">
        <v>21</v>
      </c>
      <c r="K217" s="212" t="s">
        <v>21</v>
      </c>
      <c r="L217" s="212" t="s">
        <v>21</v>
      </c>
      <c r="M217" s="212" t="s">
        <v>21</v>
      </c>
      <c r="N217" s="254" t="s">
        <v>21</v>
      </c>
      <c r="O217" s="255" t="s">
        <v>21</v>
      </c>
      <c r="R217" s="253"/>
      <c r="S217" s="253"/>
      <c r="T217" s="253"/>
    </row>
  </sheetData>
  <sortState xmlns:xlrd2="http://schemas.microsoft.com/office/spreadsheetml/2017/richdata2" ref="A11:T216">
    <sortCondition ref="B11:B216"/>
    <sortCondition ref="C11:C216"/>
  </sortState>
  <mergeCells count="1">
    <mergeCell ref="K8:M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72"/>
  <sheetViews>
    <sheetView workbookViewId="0">
      <pane ySplit="10" topLeftCell="A11" activePane="bottomLeft" state="frozen"/>
      <selection pane="bottomLeft" activeCell="A10" sqref="A10"/>
    </sheetView>
  </sheetViews>
  <sheetFormatPr defaultRowHeight="15" x14ac:dyDescent="0.25"/>
  <cols>
    <col min="1" max="1" width="1.7109375" customWidth="1"/>
    <col min="2" max="2" width="3.7109375" style="257" customWidth="1"/>
    <col min="3" max="4" width="4.7109375" style="257" customWidth="1"/>
    <col min="5" max="5" width="20.7109375" style="257" customWidth="1"/>
    <col min="6" max="6" width="4.7109375" style="257" customWidth="1"/>
    <col min="7" max="8" width="20.7109375" style="257" customWidth="1"/>
    <col min="9" max="9" width="6.7109375" style="257" customWidth="1"/>
    <col min="10" max="10" width="10.7109375" style="257" customWidth="1"/>
    <col min="11" max="13" width="3.7109375" style="173" customWidth="1"/>
    <col min="14" max="14" width="5.7109375" style="257" customWidth="1"/>
    <col min="15" max="15" width="50.7109375" customWidth="1"/>
  </cols>
  <sheetData>
    <row r="1" spans="1:15" ht="18.75" x14ac:dyDescent="0.3">
      <c r="A1" s="1" t="s">
        <v>2086</v>
      </c>
    </row>
    <row r="2" spans="1:15" x14ac:dyDescent="0.25">
      <c r="I2" s="263">
        <f>I3-K3</f>
        <v>0.12944444444444447</v>
      </c>
    </row>
    <row r="3" spans="1:15" x14ac:dyDescent="0.25">
      <c r="I3" s="257">
        <f>I5/(112*3600)</f>
        <v>1.2077256944444446</v>
      </c>
      <c r="K3" s="398">
        <f>K5/(112*3600)</f>
        <v>1.0782812500000001</v>
      </c>
      <c r="L3" s="398"/>
      <c r="M3" s="398"/>
    </row>
    <row r="4" spans="1:15" x14ac:dyDescent="0.25">
      <c r="K4" s="397">
        <v>89.281966506145338</v>
      </c>
      <c r="L4" s="397"/>
      <c r="M4" s="397"/>
    </row>
    <row r="5" spans="1:15" x14ac:dyDescent="0.25">
      <c r="H5" s="179" t="s">
        <v>756</v>
      </c>
      <c r="I5" s="257">
        <f>112*3600+5*I7</f>
        <v>486955</v>
      </c>
      <c r="K5" s="396">
        <f>K7*3600 + L7*60 + M7</f>
        <v>434763</v>
      </c>
      <c r="L5" s="396"/>
      <c r="M5" s="396"/>
      <c r="N5" s="169" t="s">
        <v>757</v>
      </c>
    </row>
    <row r="6" spans="1:15" x14ac:dyDescent="0.25">
      <c r="H6" s="179" t="s">
        <v>758</v>
      </c>
      <c r="I6" s="257">
        <f>I7/(112*2)</f>
        <v>74.78125</v>
      </c>
    </row>
    <row r="7" spans="1:15" x14ac:dyDescent="0.25">
      <c r="F7" s="76"/>
      <c r="H7" s="179" t="s">
        <v>755</v>
      </c>
      <c r="I7" s="257">
        <f>SUM(I11:I122)</f>
        <v>16751</v>
      </c>
      <c r="K7" s="262">
        <f>SUM(K11:K122)</f>
        <v>82</v>
      </c>
      <c r="L7" s="262">
        <f>SUM(L11:L122)</f>
        <v>2273</v>
      </c>
      <c r="M7" s="262">
        <f>SUM(M11:M122)</f>
        <v>3183</v>
      </c>
    </row>
    <row r="9" spans="1:15" x14ac:dyDescent="0.25">
      <c r="B9" s="257" t="s">
        <v>116</v>
      </c>
      <c r="C9" s="257" t="s">
        <v>0</v>
      </c>
      <c r="D9" s="257" t="s">
        <v>581</v>
      </c>
      <c r="E9" s="258" t="s">
        <v>2</v>
      </c>
      <c r="F9" s="258" t="s">
        <v>241</v>
      </c>
      <c r="G9" s="258" t="s">
        <v>3</v>
      </c>
      <c r="H9" s="258" t="s">
        <v>124</v>
      </c>
      <c r="I9" s="258" t="s">
        <v>582</v>
      </c>
      <c r="J9" s="258" t="s">
        <v>125</v>
      </c>
      <c r="K9" s="175" t="s">
        <v>433</v>
      </c>
      <c r="L9" s="175" t="s">
        <v>434</v>
      </c>
      <c r="M9" s="175" t="s">
        <v>173</v>
      </c>
      <c r="N9" s="168" t="s">
        <v>10</v>
      </c>
      <c r="O9" s="228" t="s">
        <v>11</v>
      </c>
    </row>
    <row r="11" spans="1:15" x14ac:dyDescent="0.25">
      <c r="B11" s="257">
        <v>3</v>
      </c>
      <c r="C11" s="173">
        <v>1</v>
      </c>
      <c r="D11" s="257">
        <v>1.1000000000000001</v>
      </c>
      <c r="E11" s="257" t="s">
        <v>695</v>
      </c>
      <c r="F11" s="257" t="s">
        <v>130</v>
      </c>
      <c r="G11" s="257" t="s">
        <v>691</v>
      </c>
      <c r="H11" s="257" t="s">
        <v>190</v>
      </c>
      <c r="I11" s="257">
        <v>331</v>
      </c>
      <c r="J11" s="78">
        <v>6.0370370370370373E-2</v>
      </c>
      <c r="K11" s="173">
        <v>1</v>
      </c>
      <c r="L11" s="173">
        <v>26</v>
      </c>
      <c r="M11" s="173">
        <v>56</v>
      </c>
      <c r="N11" s="257" t="s">
        <v>716</v>
      </c>
      <c r="O11" t="s">
        <v>738</v>
      </c>
    </row>
    <row r="12" spans="1:15" x14ac:dyDescent="0.25">
      <c r="B12" s="257">
        <v>3</v>
      </c>
      <c r="C12" s="173">
        <v>2</v>
      </c>
      <c r="D12" s="257">
        <v>1.2</v>
      </c>
      <c r="E12" s="257" t="s">
        <v>690</v>
      </c>
      <c r="F12" s="257" t="s">
        <v>130</v>
      </c>
      <c r="G12" s="257" t="s">
        <v>714</v>
      </c>
      <c r="H12" s="257" t="s">
        <v>184</v>
      </c>
      <c r="I12" s="257">
        <v>146</v>
      </c>
      <c r="J12" s="78">
        <v>4.5428240740740734E-2</v>
      </c>
      <c r="K12" s="173">
        <v>1</v>
      </c>
      <c r="L12" s="173">
        <v>5</v>
      </c>
      <c r="M12" s="173">
        <v>25</v>
      </c>
      <c r="N12" s="257" t="s">
        <v>282</v>
      </c>
      <c r="O12" t="s">
        <v>213</v>
      </c>
    </row>
    <row r="13" spans="1:15" x14ac:dyDescent="0.25">
      <c r="B13" s="257">
        <v>3</v>
      </c>
      <c r="C13" s="173">
        <v>3</v>
      </c>
      <c r="D13" s="257">
        <v>1.3</v>
      </c>
      <c r="E13" s="257" t="s">
        <v>692</v>
      </c>
      <c r="F13" s="257" t="s">
        <v>7</v>
      </c>
      <c r="G13" s="257" t="s">
        <v>346</v>
      </c>
      <c r="H13" s="257" t="s">
        <v>186</v>
      </c>
      <c r="I13" s="257">
        <v>157</v>
      </c>
      <c r="J13" s="78">
        <v>4.8692129629629627E-2</v>
      </c>
      <c r="K13" s="173">
        <v>1</v>
      </c>
      <c r="L13" s="173">
        <v>10</v>
      </c>
      <c r="M13" s="173">
        <v>7</v>
      </c>
      <c r="N13" s="257" t="s">
        <v>630</v>
      </c>
      <c r="O13" t="s">
        <v>647</v>
      </c>
    </row>
    <row r="14" spans="1:15" x14ac:dyDescent="0.25">
      <c r="B14" s="257">
        <v>3</v>
      </c>
      <c r="C14" s="173">
        <v>4</v>
      </c>
      <c r="D14" s="257">
        <v>1.4</v>
      </c>
      <c r="E14" s="257" t="s">
        <v>532</v>
      </c>
      <c r="F14" s="257" t="s">
        <v>7</v>
      </c>
      <c r="G14" s="257" t="s">
        <v>694</v>
      </c>
      <c r="H14" s="257" t="s">
        <v>186</v>
      </c>
      <c r="I14" s="257">
        <v>143</v>
      </c>
      <c r="J14" s="78">
        <v>4.3773148148148144E-2</v>
      </c>
      <c r="K14" s="173">
        <v>1</v>
      </c>
      <c r="L14" s="173">
        <v>3</v>
      </c>
      <c r="M14" s="173">
        <v>2</v>
      </c>
      <c r="N14" s="257" t="s">
        <v>717</v>
      </c>
      <c r="O14" t="s">
        <v>739</v>
      </c>
    </row>
    <row r="15" spans="1:15" x14ac:dyDescent="0.25">
      <c r="B15" s="257">
        <v>3</v>
      </c>
      <c r="C15" s="173">
        <v>5</v>
      </c>
      <c r="D15" s="257">
        <v>2.1</v>
      </c>
      <c r="E15" s="257" t="s">
        <v>691</v>
      </c>
      <c r="F15" s="257" t="s">
        <v>6</v>
      </c>
      <c r="G15" s="257" t="s">
        <v>694</v>
      </c>
      <c r="H15" s="257" t="s">
        <v>186</v>
      </c>
      <c r="I15" s="257">
        <v>208</v>
      </c>
      <c r="J15" s="78">
        <v>5.3182870370370366E-2</v>
      </c>
      <c r="K15" s="173">
        <v>1</v>
      </c>
      <c r="L15" s="173">
        <v>16</v>
      </c>
      <c r="M15" s="173">
        <v>35</v>
      </c>
      <c r="N15" s="257" t="s">
        <v>718</v>
      </c>
      <c r="O15" t="s">
        <v>213</v>
      </c>
    </row>
    <row r="16" spans="1:15" x14ac:dyDescent="0.25">
      <c r="B16" s="257">
        <v>3</v>
      </c>
      <c r="C16" s="173">
        <v>6</v>
      </c>
      <c r="D16" s="257">
        <v>2.2000000000000002</v>
      </c>
      <c r="E16" s="257" t="s">
        <v>346</v>
      </c>
      <c r="F16" s="257" t="s">
        <v>6</v>
      </c>
      <c r="G16" s="257" t="s">
        <v>532</v>
      </c>
      <c r="H16" s="257" t="s">
        <v>186</v>
      </c>
      <c r="I16" s="257">
        <v>104</v>
      </c>
      <c r="J16" s="78">
        <v>4.2094907407407407E-2</v>
      </c>
      <c r="K16" s="173">
        <v>1</v>
      </c>
      <c r="L16" s="173">
        <v>0</v>
      </c>
      <c r="M16" s="173">
        <v>37</v>
      </c>
      <c r="N16" s="257" t="s">
        <v>552</v>
      </c>
      <c r="O16" t="s">
        <v>740</v>
      </c>
    </row>
    <row r="17" spans="2:15" x14ac:dyDescent="0.25">
      <c r="B17" s="257">
        <v>3</v>
      </c>
      <c r="C17" s="173">
        <v>7</v>
      </c>
      <c r="D17" s="257">
        <v>2.2999999999999998</v>
      </c>
      <c r="E17" s="257" t="s">
        <v>714</v>
      </c>
      <c r="F17" s="257" t="s">
        <v>7</v>
      </c>
      <c r="G17" s="257" t="s">
        <v>692</v>
      </c>
      <c r="H17" s="257" t="s">
        <v>186</v>
      </c>
      <c r="I17" s="257">
        <v>159</v>
      </c>
      <c r="J17" s="78">
        <v>4.8113425925925928E-2</v>
      </c>
      <c r="K17" s="173">
        <v>1</v>
      </c>
      <c r="L17" s="173">
        <v>9</v>
      </c>
      <c r="M17" s="173">
        <v>17</v>
      </c>
      <c r="N17" s="257" t="s">
        <v>719</v>
      </c>
      <c r="O17" t="s">
        <v>656</v>
      </c>
    </row>
    <row r="18" spans="2:15" x14ac:dyDescent="0.25">
      <c r="B18" s="257">
        <v>3</v>
      </c>
      <c r="C18" s="173">
        <v>8</v>
      </c>
      <c r="D18" s="257">
        <v>2.4</v>
      </c>
      <c r="E18" s="257" t="s">
        <v>695</v>
      </c>
      <c r="F18" s="257" t="s">
        <v>6</v>
      </c>
      <c r="G18" s="257" t="s">
        <v>690</v>
      </c>
      <c r="H18" s="257" t="s">
        <v>186</v>
      </c>
      <c r="I18" s="257">
        <v>71</v>
      </c>
      <c r="J18" s="78">
        <v>3.4467592592592591E-2</v>
      </c>
      <c r="K18" s="173">
        <v>0</v>
      </c>
      <c r="L18" s="173">
        <v>49</v>
      </c>
      <c r="M18" s="173">
        <v>38</v>
      </c>
      <c r="N18" s="257" t="s">
        <v>231</v>
      </c>
      <c r="O18" t="s">
        <v>572</v>
      </c>
    </row>
    <row r="19" spans="2:15" x14ac:dyDescent="0.25">
      <c r="B19" s="257">
        <v>3</v>
      </c>
      <c r="C19" s="173">
        <v>9</v>
      </c>
      <c r="D19" s="257">
        <v>3.1</v>
      </c>
      <c r="E19" s="257" t="s">
        <v>690</v>
      </c>
      <c r="F19" s="257" t="s">
        <v>130</v>
      </c>
      <c r="G19" s="257" t="s">
        <v>691</v>
      </c>
      <c r="H19" s="257" t="s">
        <v>184</v>
      </c>
      <c r="I19" s="257">
        <v>99</v>
      </c>
      <c r="J19" s="78">
        <v>3.9409722222222221E-2</v>
      </c>
      <c r="K19" s="173">
        <v>0</v>
      </c>
      <c r="L19" s="173">
        <v>56</v>
      </c>
      <c r="M19" s="173">
        <v>45</v>
      </c>
      <c r="N19" s="257" t="s">
        <v>720</v>
      </c>
      <c r="O19" t="s">
        <v>648</v>
      </c>
    </row>
    <row r="20" spans="2:15" x14ac:dyDescent="0.25">
      <c r="B20" s="257">
        <v>3</v>
      </c>
      <c r="C20" s="173">
        <v>10</v>
      </c>
      <c r="D20" s="257">
        <v>3.2</v>
      </c>
      <c r="E20" s="257" t="s">
        <v>692</v>
      </c>
      <c r="F20" s="257" t="s">
        <v>130</v>
      </c>
      <c r="G20" s="257" t="s">
        <v>695</v>
      </c>
      <c r="H20" s="257" t="s">
        <v>188</v>
      </c>
      <c r="I20" s="257">
        <v>120</v>
      </c>
      <c r="J20" s="78">
        <v>4.4027777777777777E-2</v>
      </c>
      <c r="K20" s="173">
        <v>1</v>
      </c>
      <c r="L20" s="173">
        <v>3</v>
      </c>
      <c r="M20" s="173">
        <v>24</v>
      </c>
      <c r="N20" s="257" t="s">
        <v>721</v>
      </c>
      <c r="O20" t="s">
        <v>576</v>
      </c>
    </row>
    <row r="21" spans="2:15" x14ac:dyDescent="0.25">
      <c r="B21" s="257">
        <v>3</v>
      </c>
      <c r="C21" s="173">
        <v>11</v>
      </c>
      <c r="D21" s="257">
        <v>3.3</v>
      </c>
      <c r="E21" s="257" t="s">
        <v>532</v>
      </c>
      <c r="F21" s="257" t="s">
        <v>130</v>
      </c>
      <c r="G21" s="257" t="s">
        <v>714</v>
      </c>
      <c r="H21" s="257" t="s">
        <v>188</v>
      </c>
      <c r="I21" s="257">
        <v>171</v>
      </c>
      <c r="J21" s="78">
        <v>4.5567129629629631E-2</v>
      </c>
      <c r="K21" s="173">
        <v>1</v>
      </c>
      <c r="L21" s="173">
        <v>5</v>
      </c>
      <c r="M21" s="173">
        <v>37</v>
      </c>
      <c r="N21" s="257" t="s">
        <v>722</v>
      </c>
      <c r="O21" t="s">
        <v>572</v>
      </c>
    </row>
    <row r="22" spans="2:15" x14ac:dyDescent="0.25">
      <c r="B22" s="257">
        <v>3</v>
      </c>
      <c r="C22" s="173">
        <v>12</v>
      </c>
      <c r="D22" s="257">
        <v>3.4</v>
      </c>
      <c r="E22" s="257" t="s">
        <v>694</v>
      </c>
      <c r="F22" s="257" t="s">
        <v>130</v>
      </c>
      <c r="G22" s="257" t="s">
        <v>346</v>
      </c>
      <c r="H22" s="257" t="s">
        <v>190</v>
      </c>
      <c r="I22" s="257">
        <v>124</v>
      </c>
      <c r="J22" s="78">
        <v>3.9722222222222221E-2</v>
      </c>
      <c r="K22" s="173">
        <v>0</v>
      </c>
      <c r="L22" s="173">
        <v>57</v>
      </c>
      <c r="M22" s="173">
        <v>12</v>
      </c>
      <c r="N22" s="257" t="s">
        <v>12</v>
      </c>
      <c r="O22" t="s">
        <v>185</v>
      </c>
    </row>
    <row r="23" spans="2:15" x14ac:dyDescent="0.25">
      <c r="B23" s="257">
        <v>3</v>
      </c>
      <c r="C23" s="173">
        <v>13</v>
      </c>
      <c r="D23" s="257">
        <v>4.0999999999999996</v>
      </c>
      <c r="E23" s="257" t="s">
        <v>691</v>
      </c>
      <c r="F23" s="257" t="s">
        <v>130</v>
      </c>
      <c r="G23" s="257" t="s">
        <v>346</v>
      </c>
      <c r="H23" s="257" t="s">
        <v>184</v>
      </c>
      <c r="I23" s="257">
        <v>67</v>
      </c>
      <c r="J23" s="78">
        <v>2.8576388888888887E-2</v>
      </c>
      <c r="K23" s="173">
        <v>0</v>
      </c>
      <c r="L23" s="173">
        <v>41</v>
      </c>
      <c r="M23" s="173">
        <v>9</v>
      </c>
      <c r="N23" s="257" t="s">
        <v>216</v>
      </c>
      <c r="O23" t="s">
        <v>217</v>
      </c>
    </row>
    <row r="24" spans="2:15" x14ac:dyDescent="0.25">
      <c r="B24" s="257">
        <v>3</v>
      </c>
      <c r="C24" s="173">
        <v>14</v>
      </c>
      <c r="D24" s="257">
        <v>4.2</v>
      </c>
      <c r="E24" s="257" t="s">
        <v>714</v>
      </c>
      <c r="F24" s="257" t="s">
        <v>130</v>
      </c>
      <c r="G24" s="257" t="s">
        <v>694</v>
      </c>
      <c r="H24" s="257" t="s">
        <v>184</v>
      </c>
      <c r="I24" s="257">
        <v>299</v>
      </c>
      <c r="J24" s="78">
        <v>5.8078703703703709E-2</v>
      </c>
      <c r="K24" s="173">
        <v>1</v>
      </c>
      <c r="L24" s="173">
        <v>23</v>
      </c>
      <c r="M24" s="173">
        <v>38</v>
      </c>
      <c r="N24" s="257" t="s">
        <v>723</v>
      </c>
      <c r="O24" t="s">
        <v>235</v>
      </c>
    </row>
    <row r="25" spans="2:15" x14ac:dyDescent="0.25">
      <c r="B25" s="257">
        <v>3</v>
      </c>
      <c r="C25" s="173">
        <v>15</v>
      </c>
      <c r="D25" s="257">
        <v>4.3</v>
      </c>
      <c r="E25" s="257" t="s">
        <v>695</v>
      </c>
      <c r="F25" s="257" t="s">
        <v>130</v>
      </c>
      <c r="G25" s="257" t="s">
        <v>532</v>
      </c>
      <c r="H25" s="257" t="s">
        <v>190</v>
      </c>
      <c r="I25" s="257">
        <v>252</v>
      </c>
      <c r="J25" s="78">
        <v>5.4305555555555551E-2</v>
      </c>
      <c r="K25" s="173">
        <v>1</v>
      </c>
      <c r="L25" s="173">
        <v>18</v>
      </c>
      <c r="M25" s="173">
        <v>12</v>
      </c>
      <c r="N25" s="257" t="s">
        <v>231</v>
      </c>
      <c r="O25" t="s">
        <v>572</v>
      </c>
    </row>
    <row r="26" spans="2:15" x14ac:dyDescent="0.25">
      <c r="B26" s="257">
        <v>3</v>
      </c>
      <c r="C26" s="173">
        <v>16</v>
      </c>
      <c r="D26" s="257">
        <v>4.4000000000000004</v>
      </c>
      <c r="E26" s="257" t="s">
        <v>690</v>
      </c>
      <c r="F26" s="257" t="s">
        <v>130</v>
      </c>
      <c r="G26" s="257" t="s">
        <v>692</v>
      </c>
      <c r="H26" s="257" t="s">
        <v>184</v>
      </c>
      <c r="I26" s="257">
        <v>369</v>
      </c>
      <c r="J26" s="78">
        <v>5.859953703703704E-2</v>
      </c>
      <c r="K26" s="173">
        <v>1</v>
      </c>
      <c r="L26" s="173">
        <v>24</v>
      </c>
      <c r="M26" s="173">
        <v>23</v>
      </c>
      <c r="N26" s="257" t="s">
        <v>350</v>
      </c>
      <c r="O26" t="s">
        <v>368</v>
      </c>
    </row>
    <row r="27" spans="2:15" x14ac:dyDescent="0.25">
      <c r="B27" s="257">
        <v>3</v>
      </c>
      <c r="C27" s="173">
        <v>17</v>
      </c>
      <c r="D27" s="257">
        <v>5.0999999999999996</v>
      </c>
      <c r="E27" s="257" t="s">
        <v>692</v>
      </c>
      <c r="F27" s="257" t="s">
        <v>130</v>
      </c>
      <c r="G27" s="257" t="s">
        <v>691</v>
      </c>
      <c r="H27" s="257" t="s">
        <v>188</v>
      </c>
      <c r="I27" s="257">
        <v>95</v>
      </c>
      <c r="J27" s="78">
        <v>3.9479166666666669E-2</v>
      </c>
      <c r="K27" s="173">
        <v>0</v>
      </c>
      <c r="L27" s="173">
        <v>56</v>
      </c>
      <c r="M27" s="173">
        <v>51</v>
      </c>
      <c r="N27" s="257" t="s">
        <v>372</v>
      </c>
      <c r="O27" t="s">
        <v>373</v>
      </c>
    </row>
    <row r="28" spans="2:15" x14ac:dyDescent="0.25">
      <c r="B28" s="257">
        <v>3</v>
      </c>
      <c r="C28" s="173">
        <v>18</v>
      </c>
      <c r="D28" s="257">
        <v>5.2</v>
      </c>
      <c r="E28" s="257" t="s">
        <v>532</v>
      </c>
      <c r="F28" s="257" t="s">
        <v>130</v>
      </c>
      <c r="G28" s="257" t="s">
        <v>690</v>
      </c>
      <c r="H28" s="257" t="s">
        <v>184</v>
      </c>
      <c r="I28" s="257">
        <v>99</v>
      </c>
      <c r="J28" s="78">
        <v>3.7152777777777778E-2</v>
      </c>
      <c r="K28" s="173">
        <v>0</v>
      </c>
      <c r="L28" s="173">
        <v>53</v>
      </c>
      <c r="M28" s="173">
        <v>30</v>
      </c>
      <c r="N28" s="257" t="s">
        <v>428</v>
      </c>
      <c r="O28" t="s">
        <v>653</v>
      </c>
    </row>
    <row r="29" spans="2:15" x14ac:dyDescent="0.25">
      <c r="B29" s="257">
        <v>3</v>
      </c>
      <c r="C29" s="173">
        <v>19</v>
      </c>
      <c r="D29" s="257">
        <v>5.3</v>
      </c>
      <c r="E29" s="257" t="s">
        <v>694</v>
      </c>
      <c r="F29" s="257" t="s">
        <v>130</v>
      </c>
      <c r="G29" s="257" t="s">
        <v>695</v>
      </c>
      <c r="H29" s="257" t="s">
        <v>188</v>
      </c>
      <c r="I29" s="257">
        <v>97</v>
      </c>
      <c r="J29" s="78">
        <v>3.8460648148148147E-2</v>
      </c>
      <c r="K29" s="173">
        <v>0</v>
      </c>
      <c r="L29" s="173">
        <v>55</v>
      </c>
      <c r="M29" s="173">
        <v>23</v>
      </c>
      <c r="N29" s="257" t="s">
        <v>12</v>
      </c>
      <c r="O29" t="s">
        <v>185</v>
      </c>
    </row>
    <row r="30" spans="2:15" x14ac:dyDescent="0.25">
      <c r="B30" s="257">
        <v>3</v>
      </c>
      <c r="C30" s="173">
        <v>20</v>
      </c>
      <c r="D30" s="257">
        <v>5.4</v>
      </c>
      <c r="E30" s="257" t="s">
        <v>346</v>
      </c>
      <c r="F30" s="257" t="s">
        <v>130</v>
      </c>
      <c r="G30" s="257" t="s">
        <v>714</v>
      </c>
      <c r="H30" s="257" t="s">
        <v>184</v>
      </c>
      <c r="I30" s="257">
        <v>74</v>
      </c>
      <c r="J30" s="78">
        <v>3.4097222222222223E-2</v>
      </c>
      <c r="K30" s="173">
        <v>0</v>
      </c>
      <c r="L30" s="173">
        <v>49</v>
      </c>
      <c r="M30" s="173">
        <v>6</v>
      </c>
      <c r="N30" s="257" t="s">
        <v>724</v>
      </c>
      <c r="O30" t="s">
        <v>656</v>
      </c>
    </row>
    <row r="31" spans="2:15" x14ac:dyDescent="0.25">
      <c r="B31" s="257">
        <v>3</v>
      </c>
      <c r="C31" s="173">
        <v>21</v>
      </c>
      <c r="D31" s="257">
        <v>6.1</v>
      </c>
      <c r="E31" s="257" t="s">
        <v>691</v>
      </c>
      <c r="F31" s="257" t="s">
        <v>130</v>
      </c>
      <c r="G31" s="257" t="s">
        <v>714</v>
      </c>
      <c r="H31" s="257" t="s">
        <v>190</v>
      </c>
      <c r="I31" s="257">
        <v>120</v>
      </c>
      <c r="J31" s="78">
        <v>4.2129629629629628E-2</v>
      </c>
      <c r="K31" s="173">
        <v>1</v>
      </c>
      <c r="L31" s="173">
        <v>0</v>
      </c>
      <c r="M31" s="173">
        <v>40</v>
      </c>
      <c r="N31" s="257" t="s">
        <v>18</v>
      </c>
      <c r="O31" t="s">
        <v>198</v>
      </c>
    </row>
    <row r="32" spans="2:15" x14ac:dyDescent="0.25">
      <c r="B32" s="257">
        <v>3</v>
      </c>
      <c r="C32" s="173">
        <v>22</v>
      </c>
      <c r="D32" s="257">
        <v>6.2</v>
      </c>
      <c r="E32" s="257" t="s">
        <v>695</v>
      </c>
      <c r="F32" s="257" t="s">
        <v>130</v>
      </c>
      <c r="G32" s="257" t="s">
        <v>346</v>
      </c>
      <c r="H32" s="257" t="s">
        <v>188</v>
      </c>
      <c r="I32" s="257">
        <v>101</v>
      </c>
      <c r="J32" s="78">
        <v>3.5983796296296298E-2</v>
      </c>
      <c r="K32" s="173">
        <v>0</v>
      </c>
      <c r="L32" s="173">
        <v>51</v>
      </c>
      <c r="M32" s="173">
        <v>49</v>
      </c>
      <c r="N32" s="257" t="s">
        <v>382</v>
      </c>
      <c r="O32" t="s">
        <v>185</v>
      </c>
    </row>
    <row r="33" spans="2:15" x14ac:dyDescent="0.25">
      <c r="B33" s="257">
        <v>3</v>
      </c>
      <c r="C33" s="173">
        <v>23</v>
      </c>
      <c r="D33" s="257">
        <v>6.3</v>
      </c>
      <c r="E33" s="257" t="s">
        <v>690</v>
      </c>
      <c r="F33" s="257" t="s">
        <v>130</v>
      </c>
      <c r="G33" s="257" t="s">
        <v>694</v>
      </c>
      <c r="H33" s="257" t="s">
        <v>190</v>
      </c>
      <c r="I33" s="257">
        <v>116</v>
      </c>
      <c r="J33" s="78">
        <v>4.1365740740740745E-2</v>
      </c>
      <c r="K33" s="173">
        <v>0</v>
      </c>
      <c r="L33" s="173">
        <v>59</v>
      </c>
      <c r="M33" s="173">
        <v>34</v>
      </c>
      <c r="N33" s="257" t="s">
        <v>12</v>
      </c>
      <c r="O33" t="s">
        <v>305</v>
      </c>
    </row>
    <row r="34" spans="2:15" x14ac:dyDescent="0.25">
      <c r="B34" s="257">
        <v>3</v>
      </c>
      <c r="C34" s="173">
        <v>24</v>
      </c>
      <c r="D34" s="257">
        <v>6.4</v>
      </c>
      <c r="E34" s="257" t="s">
        <v>692</v>
      </c>
      <c r="F34" s="257" t="s">
        <v>130</v>
      </c>
      <c r="G34" s="257" t="s">
        <v>532</v>
      </c>
      <c r="H34" s="257" t="s">
        <v>184</v>
      </c>
      <c r="I34" s="257">
        <v>99</v>
      </c>
      <c r="J34" s="78">
        <v>3.6527777777777777E-2</v>
      </c>
      <c r="K34" s="173">
        <v>0</v>
      </c>
      <c r="L34" s="173">
        <v>52</v>
      </c>
      <c r="M34" s="173">
        <v>36</v>
      </c>
      <c r="N34" s="257" t="s">
        <v>127</v>
      </c>
      <c r="O34" t="s">
        <v>192</v>
      </c>
    </row>
    <row r="35" spans="2:15" x14ac:dyDescent="0.25">
      <c r="B35" s="257">
        <v>3</v>
      </c>
      <c r="C35" s="173">
        <v>25</v>
      </c>
      <c r="D35" s="257">
        <v>7.1</v>
      </c>
      <c r="E35" s="257" t="s">
        <v>532</v>
      </c>
      <c r="F35" s="257" t="s">
        <v>7</v>
      </c>
      <c r="G35" s="257" t="s">
        <v>691</v>
      </c>
      <c r="H35" s="257" t="s">
        <v>186</v>
      </c>
      <c r="I35" s="257">
        <v>155</v>
      </c>
      <c r="J35" s="78">
        <v>4.8298611111111112E-2</v>
      </c>
      <c r="K35" s="173">
        <v>1</v>
      </c>
      <c r="L35" s="173">
        <v>9</v>
      </c>
      <c r="M35" s="173">
        <v>33</v>
      </c>
      <c r="N35" s="257" t="s">
        <v>720</v>
      </c>
      <c r="O35" t="s">
        <v>648</v>
      </c>
    </row>
    <row r="36" spans="2:15" x14ac:dyDescent="0.25">
      <c r="B36" s="257">
        <v>3</v>
      </c>
      <c r="C36" s="173">
        <v>26</v>
      </c>
      <c r="D36" s="257">
        <v>7.2</v>
      </c>
      <c r="E36" s="257" t="s">
        <v>694</v>
      </c>
      <c r="F36" s="257" t="s">
        <v>130</v>
      </c>
      <c r="G36" s="257" t="s">
        <v>692</v>
      </c>
      <c r="H36" s="257" t="s">
        <v>188</v>
      </c>
      <c r="I36" s="257">
        <v>112</v>
      </c>
      <c r="J36" s="78">
        <v>4.1342592592592591E-2</v>
      </c>
      <c r="K36" s="173">
        <v>0</v>
      </c>
      <c r="L36" s="173">
        <v>59</v>
      </c>
      <c r="M36" s="173">
        <v>32</v>
      </c>
      <c r="N36" s="257" t="s">
        <v>350</v>
      </c>
      <c r="O36" t="s">
        <v>368</v>
      </c>
    </row>
    <row r="37" spans="2:15" x14ac:dyDescent="0.25">
      <c r="B37" s="257">
        <v>3</v>
      </c>
      <c r="C37" s="173">
        <v>27</v>
      </c>
      <c r="D37" s="257">
        <v>7.3</v>
      </c>
      <c r="E37" s="257" t="s">
        <v>346</v>
      </c>
      <c r="F37" s="257" t="s">
        <v>7</v>
      </c>
      <c r="G37" s="257" t="s">
        <v>690</v>
      </c>
      <c r="H37" s="257" t="s">
        <v>186</v>
      </c>
      <c r="I37" s="257">
        <v>98</v>
      </c>
      <c r="J37" s="78">
        <v>4.4270833333333336E-2</v>
      </c>
      <c r="K37" s="173">
        <v>1</v>
      </c>
      <c r="L37" s="173">
        <v>3</v>
      </c>
      <c r="M37" s="173">
        <v>45</v>
      </c>
      <c r="N37" s="257" t="s">
        <v>725</v>
      </c>
      <c r="O37" t="s">
        <v>741</v>
      </c>
    </row>
    <row r="38" spans="2:15" x14ac:dyDescent="0.25">
      <c r="B38" s="257">
        <v>3</v>
      </c>
      <c r="C38" s="173">
        <v>28</v>
      </c>
      <c r="D38" s="257">
        <v>7.4</v>
      </c>
      <c r="E38" s="257" t="s">
        <v>714</v>
      </c>
      <c r="F38" s="257" t="s">
        <v>6</v>
      </c>
      <c r="G38" s="257" t="s">
        <v>695</v>
      </c>
      <c r="H38" s="257" t="s">
        <v>186</v>
      </c>
      <c r="I38" s="257">
        <v>154</v>
      </c>
      <c r="J38" s="78">
        <v>4.9247685185185186E-2</v>
      </c>
      <c r="K38" s="173">
        <v>1</v>
      </c>
      <c r="L38" s="173">
        <v>10</v>
      </c>
      <c r="M38" s="173">
        <v>55</v>
      </c>
      <c r="N38" s="257" t="s">
        <v>399</v>
      </c>
      <c r="O38" t="s">
        <v>742</v>
      </c>
    </row>
    <row r="39" spans="2:15" x14ac:dyDescent="0.25">
      <c r="B39" s="257">
        <v>3</v>
      </c>
      <c r="C39" s="173">
        <v>29</v>
      </c>
      <c r="D39" s="257">
        <v>8.1</v>
      </c>
      <c r="E39" s="257" t="s">
        <v>691</v>
      </c>
      <c r="F39" s="257" t="s">
        <v>6</v>
      </c>
      <c r="G39" s="257" t="s">
        <v>695</v>
      </c>
      <c r="H39" s="257" t="s">
        <v>186</v>
      </c>
      <c r="I39" s="257">
        <v>96</v>
      </c>
      <c r="J39" s="78">
        <v>4.1759259259259253E-2</v>
      </c>
      <c r="K39" s="173">
        <v>1</v>
      </c>
      <c r="L39" s="173">
        <v>0</v>
      </c>
      <c r="M39" s="173">
        <v>8</v>
      </c>
      <c r="N39" s="257" t="s">
        <v>726</v>
      </c>
      <c r="O39" t="s">
        <v>738</v>
      </c>
    </row>
    <row r="40" spans="2:15" x14ac:dyDescent="0.25">
      <c r="B40" s="257">
        <v>3</v>
      </c>
      <c r="C40" s="173">
        <v>30</v>
      </c>
      <c r="D40" s="257">
        <v>8.1999999999999993</v>
      </c>
      <c r="E40" s="257" t="s">
        <v>714</v>
      </c>
      <c r="F40" s="257" t="s">
        <v>6</v>
      </c>
      <c r="G40" s="257" t="s">
        <v>690</v>
      </c>
      <c r="H40" s="257" t="s">
        <v>186</v>
      </c>
      <c r="I40" s="257">
        <v>122</v>
      </c>
      <c r="J40" s="78">
        <v>4.3668981481481482E-2</v>
      </c>
      <c r="K40" s="173">
        <v>1</v>
      </c>
      <c r="L40" s="173">
        <v>2</v>
      </c>
      <c r="M40" s="173">
        <v>53</v>
      </c>
      <c r="N40" s="257" t="s">
        <v>282</v>
      </c>
      <c r="O40" t="s">
        <v>213</v>
      </c>
    </row>
    <row r="41" spans="2:15" x14ac:dyDescent="0.25">
      <c r="B41" s="257">
        <v>3</v>
      </c>
      <c r="C41" s="173">
        <v>31</v>
      </c>
      <c r="D41" s="257">
        <v>8.3000000000000007</v>
      </c>
      <c r="E41" s="257" t="s">
        <v>346</v>
      </c>
      <c r="F41" s="257" t="s">
        <v>130</v>
      </c>
      <c r="G41" s="257" t="s">
        <v>692</v>
      </c>
      <c r="H41" s="257" t="s">
        <v>184</v>
      </c>
      <c r="I41" s="257">
        <v>122</v>
      </c>
      <c r="J41" s="78">
        <v>4.2939814814814813E-2</v>
      </c>
      <c r="K41" s="173">
        <v>1</v>
      </c>
      <c r="L41" s="173">
        <v>1</v>
      </c>
      <c r="M41" s="173">
        <v>50</v>
      </c>
      <c r="N41" s="257" t="s">
        <v>630</v>
      </c>
      <c r="O41" t="s">
        <v>647</v>
      </c>
    </row>
    <row r="42" spans="2:15" x14ac:dyDescent="0.25">
      <c r="B42" s="257">
        <v>3</v>
      </c>
      <c r="C42" s="173">
        <v>32</v>
      </c>
      <c r="D42" s="257">
        <v>8.4</v>
      </c>
      <c r="E42" s="257" t="s">
        <v>694</v>
      </c>
      <c r="F42" s="257" t="s">
        <v>7</v>
      </c>
      <c r="G42" s="257" t="s">
        <v>532</v>
      </c>
      <c r="H42" s="257" t="s">
        <v>190</v>
      </c>
      <c r="I42" s="257">
        <v>118</v>
      </c>
      <c r="J42" s="78">
        <v>4.702546296296297E-2</v>
      </c>
      <c r="K42" s="173">
        <v>1</v>
      </c>
      <c r="L42" s="173">
        <v>7</v>
      </c>
      <c r="M42" s="173">
        <v>43</v>
      </c>
      <c r="N42" s="257" t="s">
        <v>370</v>
      </c>
      <c r="O42" t="s">
        <v>739</v>
      </c>
    </row>
    <row r="43" spans="2:15" x14ac:dyDescent="0.25">
      <c r="B43" s="257">
        <v>3</v>
      </c>
      <c r="C43" s="173">
        <v>33</v>
      </c>
      <c r="D43" s="257">
        <v>9.1</v>
      </c>
      <c r="E43" s="257" t="s">
        <v>694</v>
      </c>
      <c r="F43" s="257" t="s">
        <v>130</v>
      </c>
      <c r="G43" s="257" t="s">
        <v>691</v>
      </c>
      <c r="H43" s="257" t="s">
        <v>184</v>
      </c>
      <c r="I43" s="257">
        <v>203</v>
      </c>
      <c r="J43" s="78">
        <v>5.0243055555555555E-2</v>
      </c>
      <c r="K43" s="173">
        <v>1</v>
      </c>
      <c r="L43" s="173">
        <v>12</v>
      </c>
      <c r="M43" s="173">
        <v>21</v>
      </c>
      <c r="N43" s="257" t="s">
        <v>212</v>
      </c>
      <c r="O43" t="s">
        <v>213</v>
      </c>
    </row>
    <row r="44" spans="2:15" x14ac:dyDescent="0.25">
      <c r="B44" s="257">
        <v>3</v>
      </c>
      <c r="C44" s="173">
        <v>34</v>
      </c>
      <c r="D44" s="257">
        <v>9.1999999999999993</v>
      </c>
      <c r="E44" s="257" t="s">
        <v>532</v>
      </c>
      <c r="F44" s="257" t="s">
        <v>6</v>
      </c>
      <c r="G44" s="257" t="s">
        <v>346</v>
      </c>
      <c r="H44" s="257" t="s">
        <v>186</v>
      </c>
      <c r="I44" s="257">
        <v>100</v>
      </c>
      <c r="J44" s="78">
        <v>4.1793981481481481E-2</v>
      </c>
      <c r="K44" s="173">
        <v>1</v>
      </c>
      <c r="L44" s="173">
        <v>0</v>
      </c>
      <c r="M44" s="173">
        <v>11</v>
      </c>
      <c r="N44" s="257" t="s">
        <v>552</v>
      </c>
      <c r="O44" t="s">
        <v>740</v>
      </c>
    </row>
    <row r="45" spans="2:15" x14ac:dyDescent="0.25">
      <c r="B45" s="257">
        <v>3</v>
      </c>
      <c r="C45" s="173">
        <v>35</v>
      </c>
      <c r="D45" s="257">
        <v>9.3000000000000007</v>
      </c>
      <c r="E45" s="257" t="s">
        <v>692</v>
      </c>
      <c r="F45" s="257" t="s">
        <v>130</v>
      </c>
      <c r="G45" s="257" t="s">
        <v>714</v>
      </c>
      <c r="H45" s="257" t="s">
        <v>184</v>
      </c>
      <c r="I45" s="257">
        <v>32</v>
      </c>
      <c r="J45" s="78">
        <v>1.4155092592592592E-2</v>
      </c>
      <c r="K45" s="173">
        <v>0</v>
      </c>
      <c r="L45" s="173">
        <v>20</v>
      </c>
      <c r="M45" s="173">
        <v>23</v>
      </c>
      <c r="N45" s="257" t="s">
        <v>227</v>
      </c>
      <c r="O45" t="s">
        <v>656</v>
      </c>
    </row>
    <row r="46" spans="2:15" x14ac:dyDescent="0.25">
      <c r="B46" s="257">
        <v>3</v>
      </c>
      <c r="C46" s="173">
        <v>36</v>
      </c>
      <c r="D46" s="257">
        <v>9.4</v>
      </c>
      <c r="E46" s="257" t="s">
        <v>690</v>
      </c>
      <c r="F46" s="257" t="s">
        <v>130</v>
      </c>
      <c r="G46" s="257" t="s">
        <v>695</v>
      </c>
      <c r="H46" s="257" t="s">
        <v>184</v>
      </c>
      <c r="I46" s="257">
        <v>80</v>
      </c>
      <c r="J46" s="78">
        <v>3.5983796296296298E-2</v>
      </c>
      <c r="K46" s="173">
        <v>0</v>
      </c>
      <c r="L46" s="173">
        <v>51</v>
      </c>
      <c r="M46" s="173">
        <v>49</v>
      </c>
      <c r="N46" s="257" t="s">
        <v>727</v>
      </c>
      <c r="O46" t="s">
        <v>572</v>
      </c>
    </row>
    <row r="47" spans="2:15" x14ac:dyDescent="0.25">
      <c r="B47" s="257">
        <v>3</v>
      </c>
      <c r="C47" s="173">
        <v>37</v>
      </c>
      <c r="D47" s="257">
        <v>10.1</v>
      </c>
      <c r="E47" s="257" t="s">
        <v>691</v>
      </c>
      <c r="F47" s="257" t="s">
        <v>130</v>
      </c>
      <c r="G47" s="257" t="s">
        <v>690</v>
      </c>
      <c r="H47" s="257" t="s">
        <v>184</v>
      </c>
      <c r="I47" s="257">
        <v>162</v>
      </c>
      <c r="J47" s="78">
        <v>4.9178240740740738E-2</v>
      </c>
      <c r="K47" s="173">
        <v>1</v>
      </c>
      <c r="L47" s="173">
        <v>10</v>
      </c>
      <c r="M47" s="173">
        <v>49</v>
      </c>
      <c r="N47" s="257" t="s">
        <v>229</v>
      </c>
      <c r="O47" t="s">
        <v>185</v>
      </c>
    </row>
    <row r="48" spans="2:15" x14ac:dyDescent="0.25">
      <c r="B48" s="257">
        <v>3</v>
      </c>
      <c r="C48" s="173">
        <v>38</v>
      </c>
      <c r="D48" s="257">
        <v>10.199999999999999</v>
      </c>
      <c r="E48" s="257" t="s">
        <v>695</v>
      </c>
      <c r="F48" s="257" t="s">
        <v>130</v>
      </c>
      <c r="G48" s="257" t="s">
        <v>692</v>
      </c>
      <c r="H48" s="257" t="s">
        <v>190</v>
      </c>
      <c r="I48" s="257">
        <v>125</v>
      </c>
      <c r="J48" s="78">
        <v>4.2361111111111106E-2</v>
      </c>
      <c r="K48" s="173">
        <v>1</v>
      </c>
      <c r="L48" s="173">
        <v>1</v>
      </c>
      <c r="M48" s="173">
        <v>0</v>
      </c>
      <c r="N48" s="257" t="s">
        <v>728</v>
      </c>
      <c r="O48" t="s">
        <v>576</v>
      </c>
    </row>
    <row r="49" spans="2:15" x14ac:dyDescent="0.25">
      <c r="B49" s="257">
        <v>3</v>
      </c>
      <c r="C49" s="173">
        <v>39</v>
      </c>
      <c r="D49" s="257">
        <v>10.3</v>
      </c>
      <c r="E49" s="257" t="s">
        <v>714</v>
      </c>
      <c r="F49" s="257" t="s">
        <v>7</v>
      </c>
      <c r="G49" s="257" t="s">
        <v>532</v>
      </c>
      <c r="H49" s="257" t="s">
        <v>186</v>
      </c>
      <c r="I49" s="257">
        <v>113</v>
      </c>
      <c r="J49" s="78">
        <v>4.0034722222222222E-2</v>
      </c>
      <c r="K49" s="173">
        <v>0</v>
      </c>
      <c r="L49" s="173">
        <v>57</v>
      </c>
      <c r="M49" s="173">
        <v>39</v>
      </c>
      <c r="N49" s="257" t="s">
        <v>231</v>
      </c>
      <c r="O49" t="s">
        <v>572</v>
      </c>
    </row>
    <row r="50" spans="2:15" x14ac:dyDescent="0.25">
      <c r="B50" s="257">
        <v>3</v>
      </c>
      <c r="C50" s="173">
        <v>40</v>
      </c>
      <c r="D50" s="257">
        <v>10.4</v>
      </c>
      <c r="E50" s="257" t="s">
        <v>346</v>
      </c>
      <c r="F50" s="257" t="s">
        <v>130</v>
      </c>
      <c r="G50" s="257" t="s">
        <v>694</v>
      </c>
      <c r="H50" s="257" t="s">
        <v>188</v>
      </c>
      <c r="I50" s="257">
        <v>238</v>
      </c>
      <c r="J50" s="78">
        <v>5.3252314814814815E-2</v>
      </c>
      <c r="K50" s="173">
        <v>1</v>
      </c>
      <c r="L50" s="173">
        <v>16</v>
      </c>
      <c r="M50" s="173">
        <v>41</v>
      </c>
      <c r="N50" s="257" t="s">
        <v>12</v>
      </c>
      <c r="O50" t="s">
        <v>185</v>
      </c>
    </row>
    <row r="51" spans="2:15" x14ac:dyDescent="0.25">
      <c r="B51" s="257">
        <v>3</v>
      </c>
      <c r="C51" s="173">
        <v>41</v>
      </c>
      <c r="D51" s="257">
        <v>11.1</v>
      </c>
      <c r="E51" s="257" t="s">
        <v>346</v>
      </c>
      <c r="F51" s="257" t="s">
        <v>6</v>
      </c>
      <c r="G51" s="257" t="s">
        <v>691</v>
      </c>
      <c r="H51" s="257" t="s">
        <v>190</v>
      </c>
      <c r="I51" s="257">
        <v>188</v>
      </c>
      <c r="J51" s="78">
        <v>4.9641203703703701E-2</v>
      </c>
      <c r="K51" s="173">
        <v>1</v>
      </c>
      <c r="L51" s="173">
        <v>11</v>
      </c>
      <c r="M51" s="173">
        <v>29</v>
      </c>
      <c r="N51" s="257" t="s">
        <v>729</v>
      </c>
      <c r="O51" t="s">
        <v>656</v>
      </c>
    </row>
    <row r="52" spans="2:15" x14ac:dyDescent="0.25">
      <c r="B52" s="257">
        <v>3</v>
      </c>
      <c r="C52" s="173">
        <v>42</v>
      </c>
      <c r="D52" s="257">
        <v>11.2</v>
      </c>
      <c r="E52" s="257" t="s">
        <v>694</v>
      </c>
      <c r="F52" s="257" t="s">
        <v>130</v>
      </c>
      <c r="G52" s="257" t="s">
        <v>714</v>
      </c>
      <c r="H52" s="257" t="s">
        <v>190</v>
      </c>
      <c r="I52" s="257">
        <v>177</v>
      </c>
      <c r="J52" s="78">
        <v>4.8414351851851854E-2</v>
      </c>
      <c r="K52" s="173">
        <v>1</v>
      </c>
      <c r="L52" s="173">
        <v>9</v>
      </c>
      <c r="M52" s="173">
        <v>43</v>
      </c>
      <c r="N52" s="257" t="s">
        <v>723</v>
      </c>
      <c r="O52" t="s">
        <v>235</v>
      </c>
    </row>
    <row r="53" spans="2:15" x14ac:dyDescent="0.25">
      <c r="B53" s="257">
        <v>3</v>
      </c>
      <c r="C53" s="173">
        <v>43</v>
      </c>
      <c r="D53" s="257">
        <v>11.3</v>
      </c>
      <c r="E53" s="257" t="s">
        <v>532</v>
      </c>
      <c r="F53" s="257" t="s">
        <v>130</v>
      </c>
      <c r="G53" s="257" t="s">
        <v>695</v>
      </c>
      <c r="H53" s="257" t="s">
        <v>190</v>
      </c>
      <c r="I53" s="257">
        <v>172</v>
      </c>
      <c r="J53" s="78">
        <v>4.8020833333333339E-2</v>
      </c>
      <c r="K53" s="173">
        <v>1</v>
      </c>
      <c r="L53" s="173">
        <v>9</v>
      </c>
      <c r="M53" s="173">
        <v>9</v>
      </c>
      <c r="N53" s="257" t="s">
        <v>730</v>
      </c>
      <c r="O53" t="s">
        <v>653</v>
      </c>
    </row>
    <row r="54" spans="2:15" x14ac:dyDescent="0.25">
      <c r="B54" s="257">
        <v>3</v>
      </c>
      <c r="C54" s="173">
        <v>44</v>
      </c>
      <c r="D54" s="257">
        <v>11.4</v>
      </c>
      <c r="E54" s="257" t="s">
        <v>692</v>
      </c>
      <c r="F54" s="257" t="s">
        <v>130</v>
      </c>
      <c r="G54" s="257" t="s">
        <v>690</v>
      </c>
      <c r="H54" s="257" t="s">
        <v>188</v>
      </c>
      <c r="I54" s="257">
        <v>70</v>
      </c>
      <c r="J54" s="78">
        <v>3.1875000000000001E-2</v>
      </c>
      <c r="K54" s="173">
        <v>0</v>
      </c>
      <c r="L54" s="173">
        <v>45</v>
      </c>
      <c r="M54" s="173">
        <v>54</v>
      </c>
      <c r="N54" s="257" t="s">
        <v>350</v>
      </c>
      <c r="O54" t="s">
        <v>368</v>
      </c>
    </row>
    <row r="55" spans="2:15" x14ac:dyDescent="0.25">
      <c r="B55" s="257">
        <v>3</v>
      </c>
      <c r="C55" s="173">
        <v>45</v>
      </c>
      <c r="D55" s="257">
        <v>12.1</v>
      </c>
      <c r="E55" s="257" t="s">
        <v>691</v>
      </c>
      <c r="F55" s="257" t="s">
        <v>7</v>
      </c>
      <c r="G55" s="257" t="s">
        <v>692</v>
      </c>
      <c r="H55" s="257" t="s">
        <v>715</v>
      </c>
      <c r="I55" s="257">
        <v>40</v>
      </c>
      <c r="J55" s="78">
        <v>1.9699074074074074E-2</v>
      </c>
      <c r="K55" s="173">
        <v>0</v>
      </c>
      <c r="L55" s="173">
        <v>28</v>
      </c>
      <c r="M55" s="173">
        <v>22</v>
      </c>
      <c r="N55" s="257" t="s">
        <v>639</v>
      </c>
      <c r="O55" t="s">
        <v>655</v>
      </c>
    </row>
    <row r="56" spans="2:15" x14ac:dyDescent="0.25">
      <c r="B56" s="257">
        <v>3</v>
      </c>
      <c r="C56" s="173">
        <v>46</v>
      </c>
      <c r="D56" s="257">
        <v>12.2</v>
      </c>
      <c r="E56" s="257" t="s">
        <v>690</v>
      </c>
      <c r="F56" s="257" t="s">
        <v>6</v>
      </c>
      <c r="G56" s="257" t="s">
        <v>532</v>
      </c>
      <c r="H56" s="257" t="s">
        <v>186</v>
      </c>
      <c r="I56" s="257">
        <v>226</v>
      </c>
      <c r="J56" s="78">
        <v>5.4328703703703705E-2</v>
      </c>
      <c r="K56" s="173">
        <v>1</v>
      </c>
      <c r="L56" s="173">
        <v>18</v>
      </c>
      <c r="M56" s="173">
        <v>14</v>
      </c>
      <c r="N56" s="257" t="s">
        <v>731</v>
      </c>
      <c r="O56" t="s">
        <v>572</v>
      </c>
    </row>
    <row r="57" spans="2:15" x14ac:dyDescent="0.25">
      <c r="B57" s="257">
        <v>3</v>
      </c>
      <c r="C57" s="173">
        <v>47</v>
      </c>
      <c r="D57" s="257">
        <v>12.3</v>
      </c>
      <c r="E57" s="257" t="s">
        <v>695</v>
      </c>
      <c r="F57" s="257" t="s">
        <v>130</v>
      </c>
      <c r="G57" s="257" t="s">
        <v>694</v>
      </c>
      <c r="H57" s="257" t="s">
        <v>197</v>
      </c>
      <c r="I57" s="257">
        <v>194</v>
      </c>
      <c r="J57" s="78">
        <v>5.1238425925925923E-2</v>
      </c>
      <c r="K57" s="173">
        <v>1</v>
      </c>
      <c r="L57" s="173">
        <v>13</v>
      </c>
      <c r="M57" s="173">
        <v>47</v>
      </c>
      <c r="N57" s="257" t="s">
        <v>399</v>
      </c>
      <c r="O57" t="s">
        <v>742</v>
      </c>
    </row>
    <row r="58" spans="2:15" x14ac:dyDescent="0.25">
      <c r="B58" s="257">
        <v>3</v>
      </c>
      <c r="C58" s="173">
        <v>48</v>
      </c>
      <c r="D58" s="257">
        <v>12.4</v>
      </c>
      <c r="E58" s="257" t="s">
        <v>714</v>
      </c>
      <c r="F58" s="257" t="s">
        <v>6</v>
      </c>
      <c r="G58" s="257" t="s">
        <v>346</v>
      </c>
      <c r="H58" s="257" t="s">
        <v>186</v>
      </c>
      <c r="I58" s="257">
        <v>149</v>
      </c>
      <c r="J58" s="78">
        <v>4.5810185185185183E-2</v>
      </c>
      <c r="K58" s="173">
        <v>1</v>
      </c>
      <c r="L58" s="173">
        <v>5</v>
      </c>
      <c r="M58" s="173">
        <v>58</v>
      </c>
      <c r="N58" s="257" t="s">
        <v>227</v>
      </c>
      <c r="O58" t="s">
        <v>656</v>
      </c>
    </row>
    <row r="59" spans="2:15" x14ac:dyDescent="0.25">
      <c r="B59" s="257">
        <v>3</v>
      </c>
      <c r="C59" s="173">
        <v>49</v>
      </c>
      <c r="D59" s="257">
        <v>13.1</v>
      </c>
      <c r="E59" s="257" t="s">
        <v>714</v>
      </c>
      <c r="F59" s="257" t="s">
        <v>7</v>
      </c>
      <c r="G59" s="257" t="s">
        <v>691</v>
      </c>
      <c r="H59" s="257" t="s">
        <v>186</v>
      </c>
      <c r="I59" s="257">
        <v>131</v>
      </c>
      <c r="J59" s="78">
        <v>4.6597222222222227E-2</v>
      </c>
      <c r="K59" s="173">
        <v>1</v>
      </c>
      <c r="L59" s="173">
        <v>7</v>
      </c>
      <c r="M59" s="173">
        <v>6</v>
      </c>
      <c r="N59" s="257" t="s">
        <v>18</v>
      </c>
      <c r="O59" t="s">
        <v>198</v>
      </c>
    </row>
    <row r="60" spans="2:15" x14ac:dyDescent="0.25">
      <c r="B60" s="257">
        <v>3</v>
      </c>
      <c r="C60" s="173">
        <v>50</v>
      </c>
      <c r="D60" s="257">
        <v>13.2</v>
      </c>
      <c r="E60" s="257" t="s">
        <v>346</v>
      </c>
      <c r="F60" s="257" t="s">
        <v>6</v>
      </c>
      <c r="G60" s="257" t="s">
        <v>695</v>
      </c>
      <c r="H60" s="257" t="s">
        <v>186</v>
      </c>
      <c r="I60" s="257">
        <v>154</v>
      </c>
      <c r="J60" s="78">
        <v>4.6412037037037036E-2</v>
      </c>
      <c r="K60" s="173">
        <v>1</v>
      </c>
      <c r="L60" s="173">
        <v>6</v>
      </c>
      <c r="M60" s="173">
        <v>50</v>
      </c>
      <c r="N60" s="257" t="s">
        <v>382</v>
      </c>
      <c r="O60" t="s">
        <v>185</v>
      </c>
    </row>
    <row r="61" spans="2:15" x14ac:dyDescent="0.25">
      <c r="B61" s="257">
        <v>3</v>
      </c>
      <c r="C61" s="173">
        <v>51</v>
      </c>
      <c r="D61" s="257">
        <v>13.3</v>
      </c>
      <c r="E61" s="257" t="s">
        <v>694</v>
      </c>
      <c r="F61" s="257" t="s">
        <v>130</v>
      </c>
      <c r="G61" s="257" t="s">
        <v>690</v>
      </c>
      <c r="H61" s="257" t="s">
        <v>188</v>
      </c>
      <c r="I61" s="257">
        <v>273</v>
      </c>
      <c r="J61" s="78">
        <v>5.6527777777777781E-2</v>
      </c>
      <c r="K61" s="173">
        <v>1</v>
      </c>
      <c r="L61" s="173">
        <v>21</v>
      </c>
      <c r="M61" s="173">
        <v>24</v>
      </c>
      <c r="N61" s="257" t="s">
        <v>12</v>
      </c>
      <c r="O61" t="s">
        <v>305</v>
      </c>
    </row>
    <row r="62" spans="2:15" x14ac:dyDescent="0.25">
      <c r="B62" s="257">
        <v>3</v>
      </c>
      <c r="C62" s="173">
        <v>52</v>
      </c>
      <c r="D62" s="257">
        <v>13.4</v>
      </c>
      <c r="E62" s="257" t="s">
        <v>532</v>
      </c>
      <c r="F62" s="257" t="s">
        <v>130</v>
      </c>
      <c r="G62" s="257" t="s">
        <v>692</v>
      </c>
      <c r="H62" s="257" t="s">
        <v>190</v>
      </c>
      <c r="I62" s="257">
        <v>129</v>
      </c>
      <c r="J62" s="78">
        <v>4.4166666666666667E-2</v>
      </c>
      <c r="K62" s="173">
        <v>1</v>
      </c>
      <c r="L62" s="173">
        <v>3</v>
      </c>
      <c r="M62" s="173">
        <v>36</v>
      </c>
      <c r="N62" s="257" t="s">
        <v>127</v>
      </c>
      <c r="O62" t="s">
        <v>192</v>
      </c>
    </row>
    <row r="63" spans="2:15" x14ac:dyDescent="0.25">
      <c r="B63" s="257">
        <v>3</v>
      </c>
      <c r="C63" s="173">
        <v>53</v>
      </c>
      <c r="D63" s="257">
        <v>14.1</v>
      </c>
      <c r="E63" s="257" t="s">
        <v>691</v>
      </c>
      <c r="F63" s="257" t="s">
        <v>130</v>
      </c>
      <c r="G63" s="257" t="s">
        <v>532</v>
      </c>
      <c r="H63" s="257" t="s">
        <v>184</v>
      </c>
      <c r="I63" s="257">
        <v>143</v>
      </c>
      <c r="J63" s="78">
        <v>4.4722222222222219E-2</v>
      </c>
      <c r="K63" s="173">
        <v>1</v>
      </c>
      <c r="L63" s="173">
        <v>4</v>
      </c>
      <c r="M63" s="173">
        <v>24</v>
      </c>
      <c r="N63" s="257" t="s">
        <v>229</v>
      </c>
      <c r="O63" t="s">
        <v>185</v>
      </c>
    </row>
    <row r="64" spans="2:15" x14ac:dyDescent="0.25">
      <c r="B64" s="257">
        <v>3</v>
      </c>
      <c r="C64" s="173">
        <v>54</v>
      </c>
      <c r="D64" s="257">
        <v>14.2</v>
      </c>
      <c r="E64" s="257" t="s">
        <v>692</v>
      </c>
      <c r="F64" s="257" t="s">
        <v>130</v>
      </c>
      <c r="G64" s="257" t="s">
        <v>694</v>
      </c>
      <c r="H64" s="257" t="s">
        <v>188</v>
      </c>
      <c r="I64" s="257">
        <v>160</v>
      </c>
      <c r="J64" s="78">
        <v>4.5787037037037036E-2</v>
      </c>
      <c r="K64" s="173">
        <v>1</v>
      </c>
      <c r="L64" s="173">
        <v>5</v>
      </c>
      <c r="M64" s="173">
        <v>56</v>
      </c>
      <c r="N64" s="257" t="s">
        <v>399</v>
      </c>
      <c r="O64" t="s">
        <v>742</v>
      </c>
    </row>
    <row r="65" spans="2:15" x14ac:dyDescent="0.25">
      <c r="B65" s="257">
        <v>3</v>
      </c>
      <c r="C65" s="173">
        <v>55</v>
      </c>
      <c r="D65" s="257">
        <v>14.3</v>
      </c>
      <c r="E65" s="257" t="s">
        <v>690</v>
      </c>
      <c r="F65" s="257" t="s">
        <v>6</v>
      </c>
      <c r="G65" s="257" t="s">
        <v>346</v>
      </c>
      <c r="H65" s="257" t="s">
        <v>186</v>
      </c>
      <c r="I65" s="257">
        <v>82</v>
      </c>
      <c r="J65" s="78">
        <v>4.2534722222222217E-2</v>
      </c>
      <c r="K65" s="173">
        <v>1</v>
      </c>
      <c r="L65" s="173">
        <v>1</v>
      </c>
      <c r="M65" s="173">
        <v>15</v>
      </c>
      <c r="N65" s="257" t="s">
        <v>90</v>
      </c>
      <c r="O65" t="s">
        <v>743</v>
      </c>
    </row>
    <row r="66" spans="2:15" x14ac:dyDescent="0.25">
      <c r="B66" s="257">
        <v>3</v>
      </c>
      <c r="C66" s="173">
        <v>56</v>
      </c>
      <c r="D66" s="257">
        <v>14.4</v>
      </c>
      <c r="E66" s="257" t="s">
        <v>695</v>
      </c>
      <c r="F66" s="257" t="s">
        <v>130</v>
      </c>
      <c r="G66" s="257" t="s">
        <v>714</v>
      </c>
      <c r="H66" s="257" t="s">
        <v>190</v>
      </c>
      <c r="I66" s="257">
        <v>90</v>
      </c>
      <c r="J66" s="78">
        <v>3.6898148148148145E-2</v>
      </c>
      <c r="K66" s="173">
        <v>0</v>
      </c>
      <c r="L66" s="173">
        <v>53</v>
      </c>
      <c r="M66" s="173">
        <v>8</v>
      </c>
      <c r="N66" s="257" t="s">
        <v>437</v>
      </c>
      <c r="O66" t="s">
        <v>651</v>
      </c>
    </row>
    <row r="67" spans="2:15" x14ac:dyDescent="0.25">
      <c r="B67" s="257">
        <v>3</v>
      </c>
      <c r="C67" s="173">
        <v>57</v>
      </c>
      <c r="D67" s="257">
        <v>15.1</v>
      </c>
      <c r="E67" s="257" t="s">
        <v>695</v>
      </c>
      <c r="F67" s="257" t="s">
        <v>7</v>
      </c>
      <c r="G67" s="257" t="s">
        <v>691</v>
      </c>
      <c r="H67" s="257" t="s">
        <v>186</v>
      </c>
      <c r="I67" s="257">
        <v>199</v>
      </c>
      <c r="J67" s="78">
        <v>5.2407407407407403E-2</v>
      </c>
      <c r="K67" s="173">
        <v>1</v>
      </c>
      <c r="L67" s="173">
        <v>15</v>
      </c>
      <c r="M67" s="173">
        <v>28</v>
      </c>
      <c r="N67" s="257" t="s">
        <v>22</v>
      </c>
      <c r="O67" t="s">
        <v>562</v>
      </c>
    </row>
    <row r="68" spans="2:15" x14ac:dyDescent="0.25">
      <c r="B68" s="257">
        <v>3</v>
      </c>
      <c r="C68" s="173">
        <v>58</v>
      </c>
      <c r="D68" s="257">
        <v>15.2</v>
      </c>
      <c r="E68" s="257" t="s">
        <v>690</v>
      </c>
      <c r="F68" s="257" t="s">
        <v>130</v>
      </c>
      <c r="G68" s="257" t="s">
        <v>714</v>
      </c>
      <c r="H68" s="257" t="s">
        <v>184</v>
      </c>
      <c r="I68" s="257">
        <v>60</v>
      </c>
      <c r="J68" s="78">
        <v>3.0231481481481481E-2</v>
      </c>
      <c r="K68" s="173">
        <v>0</v>
      </c>
      <c r="L68" s="173">
        <v>43</v>
      </c>
      <c r="M68" s="173">
        <v>32</v>
      </c>
      <c r="N68" s="257" t="s">
        <v>307</v>
      </c>
      <c r="O68" t="s">
        <v>235</v>
      </c>
    </row>
    <row r="69" spans="2:15" x14ac:dyDescent="0.25">
      <c r="B69" s="257">
        <v>3</v>
      </c>
      <c r="C69" s="173">
        <v>59</v>
      </c>
      <c r="D69" s="257">
        <v>15.3</v>
      </c>
      <c r="E69" s="257" t="s">
        <v>692</v>
      </c>
      <c r="F69" s="257" t="s">
        <v>6</v>
      </c>
      <c r="G69" s="257" t="s">
        <v>346</v>
      </c>
      <c r="H69" s="257" t="s">
        <v>186</v>
      </c>
      <c r="I69" s="257">
        <v>70</v>
      </c>
      <c r="J69" s="78">
        <v>3.5810185185185188E-2</v>
      </c>
      <c r="K69" s="173">
        <v>0</v>
      </c>
      <c r="L69" s="173">
        <v>51</v>
      </c>
      <c r="M69" s="173">
        <v>34</v>
      </c>
      <c r="N69" s="257" t="s">
        <v>17</v>
      </c>
      <c r="O69" t="s">
        <v>569</v>
      </c>
    </row>
    <row r="70" spans="2:15" x14ac:dyDescent="0.25">
      <c r="B70" s="257">
        <v>3</v>
      </c>
      <c r="C70" s="173">
        <v>60</v>
      </c>
      <c r="D70" s="257">
        <v>15.4</v>
      </c>
      <c r="E70" s="257" t="s">
        <v>532</v>
      </c>
      <c r="F70" s="257" t="s">
        <v>130</v>
      </c>
      <c r="G70" s="257" t="s">
        <v>694</v>
      </c>
      <c r="H70" s="257" t="s">
        <v>184</v>
      </c>
      <c r="I70" s="257">
        <v>133</v>
      </c>
      <c r="J70" s="78">
        <v>4.2175925925925922E-2</v>
      </c>
      <c r="K70" s="173">
        <v>1</v>
      </c>
      <c r="L70" s="173">
        <v>0</v>
      </c>
      <c r="M70" s="173">
        <v>44</v>
      </c>
      <c r="N70" s="257" t="s">
        <v>360</v>
      </c>
      <c r="O70" t="s">
        <v>361</v>
      </c>
    </row>
    <row r="71" spans="2:15" x14ac:dyDescent="0.25">
      <c r="B71" s="257">
        <v>3</v>
      </c>
      <c r="C71" s="173">
        <v>61</v>
      </c>
      <c r="D71" s="257">
        <v>16.100000000000001</v>
      </c>
      <c r="E71" s="257" t="s">
        <v>691</v>
      </c>
      <c r="F71" s="257" t="s">
        <v>130</v>
      </c>
      <c r="G71" s="257" t="s">
        <v>694</v>
      </c>
      <c r="H71" s="257" t="s">
        <v>190</v>
      </c>
      <c r="I71" s="257">
        <v>206</v>
      </c>
      <c r="J71" s="78">
        <v>5.1805555555555556E-2</v>
      </c>
      <c r="K71" s="173">
        <v>1</v>
      </c>
      <c r="L71" s="173">
        <v>14</v>
      </c>
      <c r="M71" s="173">
        <v>36</v>
      </c>
      <c r="N71" s="257" t="s">
        <v>559</v>
      </c>
      <c r="O71" t="s">
        <v>568</v>
      </c>
    </row>
    <row r="72" spans="2:15" x14ac:dyDescent="0.25">
      <c r="B72" s="257">
        <v>3</v>
      </c>
      <c r="C72" s="173">
        <v>62</v>
      </c>
      <c r="D72" s="257">
        <v>16.2</v>
      </c>
      <c r="E72" s="257" t="s">
        <v>346</v>
      </c>
      <c r="F72" s="257" t="s">
        <v>130</v>
      </c>
      <c r="G72" s="257" t="s">
        <v>532</v>
      </c>
      <c r="H72" s="257" t="s">
        <v>184</v>
      </c>
      <c r="I72" s="257">
        <v>126</v>
      </c>
      <c r="J72" s="78">
        <v>4.3518518518518519E-2</v>
      </c>
      <c r="K72" s="173">
        <v>1</v>
      </c>
      <c r="L72" s="173">
        <v>2</v>
      </c>
      <c r="M72" s="173">
        <v>40</v>
      </c>
      <c r="N72" s="257" t="s">
        <v>268</v>
      </c>
      <c r="O72" t="s">
        <v>744</v>
      </c>
    </row>
    <row r="73" spans="2:15" x14ac:dyDescent="0.25">
      <c r="B73" s="257">
        <v>3</v>
      </c>
      <c r="C73" s="173">
        <v>63</v>
      </c>
      <c r="D73" s="257">
        <v>16.3</v>
      </c>
      <c r="E73" s="257" t="s">
        <v>714</v>
      </c>
      <c r="F73" s="257" t="s">
        <v>6</v>
      </c>
      <c r="G73" s="257" t="s">
        <v>692</v>
      </c>
      <c r="H73" s="257" t="s">
        <v>186</v>
      </c>
      <c r="I73" s="257">
        <v>128</v>
      </c>
      <c r="J73" s="78">
        <v>4.7326388888888883E-2</v>
      </c>
      <c r="K73" s="173">
        <v>1</v>
      </c>
      <c r="L73" s="173">
        <v>8</v>
      </c>
      <c r="M73" s="173">
        <v>9</v>
      </c>
      <c r="N73" s="257" t="s">
        <v>22</v>
      </c>
      <c r="O73" t="s">
        <v>562</v>
      </c>
    </row>
    <row r="74" spans="2:15" x14ac:dyDescent="0.25">
      <c r="B74" s="257">
        <v>3</v>
      </c>
      <c r="C74" s="173">
        <v>64</v>
      </c>
      <c r="D74" s="257">
        <v>16.399999999999999</v>
      </c>
      <c r="E74" s="257" t="s">
        <v>695</v>
      </c>
      <c r="F74" s="257" t="s">
        <v>130</v>
      </c>
      <c r="G74" s="257" t="s">
        <v>690</v>
      </c>
      <c r="H74" s="257" t="s">
        <v>190</v>
      </c>
      <c r="I74" s="257">
        <v>112</v>
      </c>
      <c r="J74" s="78">
        <v>4.3356481481481475E-2</v>
      </c>
      <c r="K74" s="173">
        <v>1</v>
      </c>
      <c r="L74" s="173">
        <v>2</v>
      </c>
      <c r="M74" s="173">
        <v>26</v>
      </c>
      <c r="N74" s="257" t="s">
        <v>231</v>
      </c>
      <c r="O74" t="s">
        <v>572</v>
      </c>
    </row>
    <row r="75" spans="2:15" x14ac:dyDescent="0.25">
      <c r="B75" s="257">
        <v>3</v>
      </c>
      <c r="C75" s="173">
        <v>65</v>
      </c>
      <c r="D75" s="257">
        <v>17.100000000000001</v>
      </c>
      <c r="E75" s="257" t="s">
        <v>690</v>
      </c>
      <c r="F75" s="257" t="s">
        <v>130</v>
      </c>
      <c r="G75" s="257" t="s">
        <v>691</v>
      </c>
      <c r="H75" s="257" t="s">
        <v>197</v>
      </c>
      <c r="I75" s="257">
        <v>263</v>
      </c>
      <c r="J75" s="78">
        <v>5.6458333333333333E-2</v>
      </c>
      <c r="K75" s="173">
        <v>1</v>
      </c>
      <c r="L75" s="173">
        <v>21</v>
      </c>
      <c r="M75" s="173">
        <v>18</v>
      </c>
      <c r="N75" s="257" t="s">
        <v>360</v>
      </c>
      <c r="O75" t="s">
        <v>361</v>
      </c>
    </row>
    <row r="76" spans="2:15" x14ac:dyDescent="0.25">
      <c r="B76" s="257">
        <v>3</v>
      </c>
      <c r="C76" s="173">
        <v>66</v>
      </c>
      <c r="D76" s="257">
        <v>17.2</v>
      </c>
      <c r="E76" s="257" t="s">
        <v>692</v>
      </c>
      <c r="F76" s="257" t="s">
        <v>6</v>
      </c>
      <c r="G76" s="257" t="s">
        <v>695</v>
      </c>
      <c r="H76" s="257" t="s">
        <v>186</v>
      </c>
      <c r="I76" s="257">
        <v>144</v>
      </c>
      <c r="J76" s="78">
        <v>4.7673611111111104E-2</v>
      </c>
      <c r="K76" s="173">
        <v>1</v>
      </c>
      <c r="L76" s="173">
        <v>8</v>
      </c>
      <c r="M76" s="173">
        <v>39</v>
      </c>
      <c r="N76" s="257" t="s">
        <v>360</v>
      </c>
      <c r="O76" t="s">
        <v>361</v>
      </c>
    </row>
    <row r="77" spans="2:15" x14ac:dyDescent="0.25">
      <c r="B77" s="257">
        <v>3</v>
      </c>
      <c r="C77" s="173">
        <v>67</v>
      </c>
      <c r="D77" s="257">
        <v>17.3</v>
      </c>
      <c r="E77" s="257" t="s">
        <v>532</v>
      </c>
      <c r="F77" s="257" t="s">
        <v>6</v>
      </c>
      <c r="G77" s="257" t="s">
        <v>714</v>
      </c>
      <c r="H77" s="257" t="s">
        <v>186</v>
      </c>
      <c r="I77" s="257">
        <v>182</v>
      </c>
      <c r="J77" s="78">
        <v>5.0555555555555555E-2</v>
      </c>
      <c r="K77" s="173">
        <v>1</v>
      </c>
      <c r="L77" s="173">
        <v>12</v>
      </c>
      <c r="M77" s="173">
        <v>48</v>
      </c>
      <c r="N77" s="257" t="s">
        <v>297</v>
      </c>
      <c r="O77" t="s">
        <v>298</v>
      </c>
    </row>
    <row r="78" spans="2:15" x14ac:dyDescent="0.25">
      <c r="B78" s="257">
        <v>3</v>
      </c>
      <c r="C78" s="173">
        <v>68</v>
      </c>
      <c r="D78" s="257">
        <v>17.399999999999999</v>
      </c>
      <c r="E78" s="257" t="s">
        <v>694</v>
      </c>
      <c r="F78" s="257" t="s">
        <v>6</v>
      </c>
      <c r="G78" s="257" t="s">
        <v>346</v>
      </c>
      <c r="H78" s="257" t="s">
        <v>186</v>
      </c>
      <c r="I78" s="257">
        <v>131</v>
      </c>
      <c r="J78" s="78">
        <v>4.2534722222222217E-2</v>
      </c>
      <c r="K78" s="173">
        <v>1</v>
      </c>
      <c r="L78" s="173">
        <v>1</v>
      </c>
      <c r="M78" s="173">
        <v>15</v>
      </c>
      <c r="N78" s="257" t="s">
        <v>364</v>
      </c>
      <c r="O78" t="s">
        <v>365</v>
      </c>
    </row>
    <row r="79" spans="2:15" x14ac:dyDescent="0.25">
      <c r="B79" s="257">
        <v>3</v>
      </c>
      <c r="C79" s="173">
        <v>69</v>
      </c>
      <c r="D79" s="257">
        <v>18.100000000000001</v>
      </c>
      <c r="E79" s="257" t="s">
        <v>691</v>
      </c>
      <c r="F79" s="257" t="s">
        <v>7</v>
      </c>
      <c r="G79" s="257" t="s">
        <v>346</v>
      </c>
      <c r="H79" s="257" t="s">
        <v>186</v>
      </c>
      <c r="I79" s="257">
        <v>295</v>
      </c>
      <c r="J79" s="78">
        <v>5.8379629629629635E-2</v>
      </c>
      <c r="K79" s="173">
        <v>1</v>
      </c>
      <c r="L79" s="173">
        <v>24</v>
      </c>
      <c r="M79" s="173">
        <v>4</v>
      </c>
      <c r="N79" s="257" t="s">
        <v>732</v>
      </c>
      <c r="O79" t="s">
        <v>745</v>
      </c>
    </row>
    <row r="80" spans="2:15" x14ac:dyDescent="0.25">
      <c r="B80" s="257">
        <v>3</v>
      </c>
      <c r="C80" s="173">
        <v>70</v>
      </c>
      <c r="D80" s="257">
        <v>18.2</v>
      </c>
      <c r="E80" s="257" t="s">
        <v>714</v>
      </c>
      <c r="F80" s="257" t="s">
        <v>130</v>
      </c>
      <c r="G80" s="257" t="s">
        <v>694</v>
      </c>
      <c r="H80" s="257" t="s">
        <v>188</v>
      </c>
      <c r="I80" s="257">
        <v>86</v>
      </c>
      <c r="J80" s="78">
        <v>3.3530092592592591E-2</v>
      </c>
      <c r="K80" s="173">
        <v>0</v>
      </c>
      <c r="L80" s="173">
        <v>48</v>
      </c>
      <c r="M80" s="173">
        <v>17</v>
      </c>
      <c r="N80" s="257" t="s">
        <v>364</v>
      </c>
      <c r="O80" t="s">
        <v>577</v>
      </c>
    </row>
    <row r="81" spans="2:15" x14ac:dyDescent="0.25">
      <c r="B81" s="257">
        <v>3</v>
      </c>
      <c r="C81" s="173">
        <v>71</v>
      </c>
      <c r="D81" s="257">
        <v>18.3</v>
      </c>
      <c r="E81" s="257" t="s">
        <v>695</v>
      </c>
      <c r="F81" s="257" t="s">
        <v>6</v>
      </c>
      <c r="G81" s="257" t="s">
        <v>532</v>
      </c>
      <c r="H81" s="257" t="s">
        <v>186</v>
      </c>
      <c r="I81" s="257">
        <v>134</v>
      </c>
      <c r="J81" s="78">
        <v>4.8229166666666663E-2</v>
      </c>
      <c r="K81" s="173">
        <v>1</v>
      </c>
      <c r="L81" s="173">
        <v>9</v>
      </c>
      <c r="M81" s="173">
        <v>27</v>
      </c>
      <c r="N81" s="257" t="s">
        <v>12</v>
      </c>
      <c r="O81" t="s">
        <v>185</v>
      </c>
    </row>
    <row r="82" spans="2:15" x14ac:dyDescent="0.25">
      <c r="B82" s="257">
        <v>3</v>
      </c>
      <c r="C82" s="173">
        <v>72</v>
      </c>
      <c r="D82" s="257">
        <v>18.399999999999999</v>
      </c>
      <c r="E82" s="257" t="s">
        <v>690</v>
      </c>
      <c r="F82" s="257" t="s">
        <v>130</v>
      </c>
      <c r="G82" s="257" t="s">
        <v>692</v>
      </c>
      <c r="H82" s="257" t="s">
        <v>184</v>
      </c>
      <c r="I82" s="257">
        <v>61</v>
      </c>
      <c r="J82" s="78">
        <v>3.1504629629629625E-2</v>
      </c>
      <c r="K82" s="173">
        <v>0</v>
      </c>
      <c r="L82" s="173">
        <v>45</v>
      </c>
      <c r="M82" s="173">
        <v>22</v>
      </c>
      <c r="N82" s="257" t="s">
        <v>467</v>
      </c>
      <c r="O82" t="s">
        <v>565</v>
      </c>
    </row>
    <row r="83" spans="2:15" x14ac:dyDescent="0.25">
      <c r="B83" s="257">
        <v>3</v>
      </c>
      <c r="C83" s="173">
        <v>73</v>
      </c>
      <c r="D83" s="257">
        <v>19.100000000000001</v>
      </c>
      <c r="E83" s="257" t="s">
        <v>692</v>
      </c>
      <c r="F83" s="257" t="s">
        <v>130</v>
      </c>
      <c r="G83" s="257" t="s">
        <v>691</v>
      </c>
      <c r="H83" s="257" t="s">
        <v>190</v>
      </c>
      <c r="I83" s="257">
        <v>101</v>
      </c>
      <c r="J83" s="78">
        <v>3.9733796296296302E-2</v>
      </c>
      <c r="K83" s="173">
        <v>0</v>
      </c>
      <c r="L83" s="173">
        <v>57</v>
      </c>
      <c r="M83" s="173">
        <v>13</v>
      </c>
      <c r="N83" s="257" t="s">
        <v>274</v>
      </c>
      <c r="O83" t="s">
        <v>645</v>
      </c>
    </row>
    <row r="84" spans="2:15" x14ac:dyDescent="0.25">
      <c r="B84" s="257">
        <v>3</v>
      </c>
      <c r="C84" s="173">
        <v>74</v>
      </c>
      <c r="D84" s="257">
        <v>19.2</v>
      </c>
      <c r="E84" s="257" t="s">
        <v>532</v>
      </c>
      <c r="F84" s="257" t="s">
        <v>7</v>
      </c>
      <c r="G84" s="257" t="s">
        <v>690</v>
      </c>
      <c r="H84" s="257" t="s">
        <v>186</v>
      </c>
      <c r="I84" s="257">
        <v>119</v>
      </c>
      <c r="J84" s="78">
        <v>4.5821759259259263E-2</v>
      </c>
      <c r="K84" s="173">
        <v>1</v>
      </c>
      <c r="L84" s="173">
        <v>5</v>
      </c>
      <c r="M84" s="173">
        <v>59</v>
      </c>
      <c r="N84" s="257" t="s">
        <v>383</v>
      </c>
      <c r="O84" t="s">
        <v>564</v>
      </c>
    </row>
    <row r="85" spans="2:15" x14ac:dyDescent="0.25">
      <c r="B85" s="257">
        <v>3</v>
      </c>
      <c r="C85" s="173">
        <v>75</v>
      </c>
      <c r="D85" s="257">
        <v>19.3</v>
      </c>
      <c r="E85" s="257" t="s">
        <v>694</v>
      </c>
      <c r="F85" s="257" t="s">
        <v>6</v>
      </c>
      <c r="G85" s="257" t="s">
        <v>695</v>
      </c>
      <c r="H85" s="257" t="s">
        <v>190</v>
      </c>
      <c r="I85" s="257">
        <v>159</v>
      </c>
      <c r="J85" s="78">
        <v>4.5960648148148146E-2</v>
      </c>
      <c r="K85" s="173">
        <v>1</v>
      </c>
      <c r="L85" s="173">
        <v>6</v>
      </c>
      <c r="M85" s="173">
        <v>11</v>
      </c>
      <c r="N85" s="257" t="s">
        <v>552</v>
      </c>
      <c r="O85" t="s">
        <v>561</v>
      </c>
    </row>
    <row r="86" spans="2:15" x14ac:dyDescent="0.25">
      <c r="B86" s="257">
        <v>3</v>
      </c>
      <c r="C86" s="173">
        <v>76</v>
      </c>
      <c r="D86" s="257">
        <v>19.399999999999999</v>
      </c>
      <c r="E86" s="257" t="s">
        <v>346</v>
      </c>
      <c r="F86" s="257" t="s">
        <v>130</v>
      </c>
      <c r="G86" s="257" t="s">
        <v>714</v>
      </c>
      <c r="H86" s="257" t="s">
        <v>184</v>
      </c>
      <c r="I86" s="257">
        <v>120</v>
      </c>
      <c r="J86" s="78">
        <v>4.2685185185185187E-2</v>
      </c>
      <c r="K86" s="173">
        <v>1</v>
      </c>
      <c r="L86" s="173">
        <v>1</v>
      </c>
      <c r="M86" s="173">
        <v>28</v>
      </c>
      <c r="N86" s="257" t="s">
        <v>25</v>
      </c>
      <c r="O86" t="s">
        <v>576</v>
      </c>
    </row>
    <row r="87" spans="2:15" x14ac:dyDescent="0.25">
      <c r="B87" s="257">
        <v>3</v>
      </c>
      <c r="C87" s="173">
        <v>77</v>
      </c>
      <c r="D87" s="257">
        <v>20.100000000000001</v>
      </c>
      <c r="E87" s="257" t="s">
        <v>691</v>
      </c>
      <c r="F87" s="257" t="s">
        <v>6</v>
      </c>
      <c r="G87" s="257" t="s">
        <v>714</v>
      </c>
      <c r="H87" s="257" t="s">
        <v>186</v>
      </c>
      <c r="I87" s="257">
        <v>186</v>
      </c>
      <c r="J87" s="78">
        <v>5.1168981481481489E-2</v>
      </c>
      <c r="K87" s="173">
        <v>1</v>
      </c>
      <c r="L87" s="173">
        <v>13</v>
      </c>
      <c r="M87" s="173">
        <v>41</v>
      </c>
      <c r="N87" s="257" t="s">
        <v>413</v>
      </c>
      <c r="O87" t="s">
        <v>213</v>
      </c>
    </row>
    <row r="88" spans="2:15" x14ac:dyDescent="0.25">
      <c r="B88" s="257">
        <v>3</v>
      </c>
      <c r="C88" s="173">
        <v>78</v>
      </c>
      <c r="D88" s="257">
        <v>20.2</v>
      </c>
      <c r="E88" s="257" t="s">
        <v>695</v>
      </c>
      <c r="F88" s="257" t="s">
        <v>6</v>
      </c>
      <c r="G88" s="257" t="s">
        <v>346</v>
      </c>
      <c r="H88" s="257" t="s">
        <v>186</v>
      </c>
      <c r="I88" s="257">
        <v>344</v>
      </c>
      <c r="J88" s="78">
        <v>6.1226851851851859E-2</v>
      </c>
      <c r="K88" s="173">
        <v>1</v>
      </c>
      <c r="L88" s="173">
        <v>28</v>
      </c>
      <c r="M88" s="173">
        <v>10</v>
      </c>
      <c r="N88" s="257" t="s">
        <v>360</v>
      </c>
      <c r="O88" t="s">
        <v>361</v>
      </c>
    </row>
    <row r="89" spans="2:15" x14ac:dyDescent="0.25">
      <c r="B89" s="257">
        <v>3</v>
      </c>
      <c r="C89" s="173">
        <v>79</v>
      </c>
      <c r="D89" s="257">
        <v>20.3</v>
      </c>
      <c r="E89" s="257" t="s">
        <v>690</v>
      </c>
      <c r="F89" s="257" t="s">
        <v>6</v>
      </c>
      <c r="G89" s="257" t="s">
        <v>694</v>
      </c>
      <c r="H89" s="257" t="s">
        <v>186</v>
      </c>
      <c r="I89" s="257">
        <v>112</v>
      </c>
      <c r="J89" s="78">
        <v>4.6192129629629632E-2</v>
      </c>
      <c r="K89" s="173">
        <v>1</v>
      </c>
      <c r="L89" s="173">
        <v>6</v>
      </c>
      <c r="M89" s="173">
        <v>31</v>
      </c>
      <c r="N89" s="257" t="s">
        <v>733</v>
      </c>
      <c r="O89" t="s">
        <v>299</v>
      </c>
    </row>
    <row r="90" spans="2:15" x14ac:dyDescent="0.25">
      <c r="B90" s="257">
        <v>3</v>
      </c>
      <c r="C90" s="173">
        <v>80</v>
      </c>
      <c r="D90" s="257">
        <v>20.399999999999999</v>
      </c>
      <c r="E90" s="257" t="s">
        <v>692</v>
      </c>
      <c r="F90" s="257" t="s">
        <v>130</v>
      </c>
      <c r="G90" s="257" t="s">
        <v>532</v>
      </c>
      <c r="H90" s="257" t="s">
        <v>190</v>
      </c>
      <c r="I90" s="257">
        <v>130</v>
      </c>
      <c r="J90" s="78">
        <v>4.3379629629629629E-2</v>
      </c>
      <c r="K90" s="173">
        <v>1</v>
      </c>
      <c r="L90" s="173">
        <v>2</v>
      </c>
      <c r="M90" s="173">
        <v>28</v>
      </c>
      <c r="N90" s="257" t="s">
        <v>385</v>
      </c>
      <c r="O90" t="s">
        <v>565</v>
      </c>
    </row>
    <row r="91" spans="2:15" x14ac:dyDescent="0.25">
      <c r="B91" s="257">
        <v>3</v>
      </c>
      <c r="C91" s="173">
        <v>81</v>
      </c>
      <c r="D91" s="257">
        <v>21.1</v>
      </c>
      <c r="E91" s="257" t="s">
        <v>532</v>
      </c>
      <c r="F91" s="257" t="s">
        <v>130</v>
      </c>
      <c r="G91" s="257" t="s">
        <v>691</v>
      </c>
      <c r="H91" s="257" t="s">
        <v>188</v>
      </c>
      <c r="I91" s="257">
        <v>212</v>
      </c>
      <c r="J91" s="78">
        <v>5.1041666666666673E-2</v>
      </c>
      <c r="K91" s="173">
        <v>1</v>
      </c>
      <c r="L91" s="173">
        <v>13</v>
      </c>
      <c r="M91" s="173">
        <v>30</v>
      </c>
      <c r="N91" s="257" t="s">
        <v>236</v>
      </c>
      <c r="O91" t="s">
        <v>572</v>
      </c>
    </row>
    <row r="92" spans="2:15" x14ac:dyDescent="0.25">
      <c r="B92" s="257">
        <v>3</v>
      </c>
      <c r="C92" s="173">
        <v>82</v>
      </c>
      <c r="D92" s="257">
        <v>21.2</v>
      </c>
      <c r="E92" s="257" t="s">
        <v>694</v>
      </c>
      <c r="F92" s="257" t="s">
        <v>130</v>
      </c>
      <c r="G92" s="257" t="s">
        <v>692</v>
      </c>
      <c r="H92" s="257" t="s">
        <v>188</v>
      </c>
      <c r="I92" s="257">
        <v>147</v>
      </c>
      <c r="J92" s="78">
        <v>4.6157407407407404E-2</v>
      </c>
      <c r="K92" s="173">
        <v>1</v>
      </c>
      <c r="L92" s="173">
        <v>6</v>
      </c>
      <c r="M92" s="173">
        <v>28</v>
      </c>
      <c r="N92" s="257" t="s">
        <v>350</v>
      </c>
      <c r="O92" t="s">
        <v>368</v>
      </c>
    </row>
    <row r="93" spans="2:15" x14ac:dyDescent="0.25">
      <c r="B93" s="257">
        <v>3</v>
      </c>
      <c r="C93" s="173">
        <v>83</v>
      </c>
      <c r="D93" s="257">
        <v>21.3</v>
      </c>
      <c r="E93" s="257" t="s">
        <v>346</v>
      </c>
      <c r="F93" s="257" t="s">
        <v>7</v>
      </c>
      <c r="G93" s="257" t="s">
        <v>690</v>
      </c>
      <c r="H93" s="257" t="s">
        <v>186</v>
      </c>
      <c r="I93" s="257">
        <v>100</v>
      </c>
      <c r="J93" s="78">
        <v>4.4594907407407409E-2</v>
      </c>
      <c r="K93" s="173">
        <v>1</v>
      </c>
      <c r="L93" s="173">
        <v>4</v>
      </c>
      <c r="M93" s="173">
        <v>13</v>
      </c>
      <c r="N93" s="257" t="s">
        <v>350</v>
      </c>
      <c r="O93" t="s">
        <v>570</v>
      </c>
    </row>
    <row r="94" spans="2:15" x14ac:dyDescent="0.25">
      <c r="B94" s="257">
        <v>3</v>
      </c>
      <c r="C94" s="173">
        <v>84</v>
      </c>
      <c r="D94" s="257">
        <v>21.4</v>
      </c>
      <c r="E94" s="257" t="s">
        <v>714</v>
      </c>
      <c r="F94" s="257" t="s">
        <v>7</v>
      </c>
      <c r="G94" s="257" t="s">
        <v>695</v>
      </c>
      <c r="H94" s="257" t="s">
        <v>186</v>
      </c>
      <c r="I94" s="257">
        <v>143</v>
      </c>
      <c r="J94" s="78">
        <v>4.7349537037037037E-2</v>
      </c>
      <c r="K94" s="173">
        <v>1</v>
      </c>
      <c r="L94" s="173">
        <v>8</v>
      </c>
      <c r="M94" s="173">
        <v>11</v>
      </c>
      <c r="N94" s="257" t="s">
        <v>358</v>
      </c>
      <c r="O94" t="s">
        <v>739</v>
      </c>
    </row>
    <row r="95" spans="2:15" x14ac:dyDescent="0.25">
      <c r="B95" s="257">
        <v>3</v>
      </c>
      <c r="C95" s="173">
        <v>85</v>
      </c>
      <c r="D95" s="257">
        <v>22.1</v>
      </c>
      <c r="E95" s="257" t="s">
        <v>691</v>
      </c>
      <c r="F95" s="257" t="s">
        <v>6</v>
      </c>
      <c r="G95" s="257" t="s">
        <v>695</v>
      </c>
      <c r="H95" s="257" t="s">
        <v>186</v>
      </c>
      <c r="I95" s="257">
        <v>187</v>
      </c>
      <c r="J95" s="78">
        <v>5.1319444444444445E-2</v>
      </c>
      <c r="K95" s="173">
        <v>1</v>
      </c>
      <c r="L95" s="173">
        <v>13</v>
      </c>
      <c r="M95" s="173">
        <v>54</v>
      </c>
      <c r="N95" s="257" t="s">
        <v>380</v>
      </c>
      <c r="O95" t="s">
        <v>563</v>
      </c>
    </row>
    <row r="96" spans="2:15" x14ac:dyDescent="0.25">
      <c r="B96" s="257">
        <v>3</v>
      </c>
      <c r="C96" s="173">
        <v>86</v>
      </c>
      <c r="D96" s="257">
        <v>22.2</v>
      </c>
      <c r="E96" s="257" t="s">
        <v>714</v>
      </c>
      <c r="F96" s="257" t="s">
        <v>130</v>
      </c>
      <c r="G96" s="257" t="s">
        <v>690</v>
      </c>
      <c r="H96" s="257" t="s">
        <v>184</v>
      </c>
      <c r="I96" s="257">
        <v>67</v>
      </c>
      <c r="J96" s="78">
        <v>2.8587962962962964E-2</v>
      </c>
      <c r="K96" s="173">
        <v>0</v>
      </c>
      <c r="L96" s="173">
        <v>41</v>
      </c>
      <c r="M96" s="173">
        <v>10</v>
      </c>
      <c r="N96" s="257" t="s">
        <v>307</v>
      </c>
      <c r="O96" t="s">
        <v>235</v>
      </c>
    </row>
    <row r="97" spans="2:15" x14ac:dyDescent="0.25">
      <c r="B97" s="257">
        <v>3</v>
      </c>
      <c r="C97" s="173">
        <v>87</v>
      </c>
      <c r="D97" s="257">
        <v>22.3</v>
      </c>
      <c r="E97" s="257" t="s">
        <v>346</v>
      </c>
      <c r="F97" s="257" t="s">
        <v>6</v>
      </c>
      <c r="G97" s="257" t="s">
        <v>692</v>
      </c>
      <c r="H97" s="257" t="s">
        <v>186</v>
      </c>
      <c r="I97" s="257">
        <v>88</v>
      </c>
      <c r="J97" s="78">
        <v>3.8703703703703705E-2</v>
      </c>
      <c r="K97" s="173">
        <v>0</v>
      </c>
      <c r="L97" s="173">
        <v>55</v>
      </c>
      <c r="M97" s="173">
        <v>44</v>
      </c>
      <c r="N97" s="257" t="s">
        <v>556</v>
      </c>
      <c r="O97" t="s">
        <v>569</v>
      </c>
    </row>
    <row r="98" spans="2:15" x14ac:dyDescent="0.25">
      <c r="B98" s="257">
        <v>3</v>
      </c>
      <c r="C98" s="173">
        <v>88</v>
      </c>
      <c r="D98" s="257">
        <v>22.4</v>
      </c>
      <c r="E98" s="257" t="s">
        <v>694</v>
      </c>
      <c r="F98" s="257" t="s">
        <v>130</v>
      </c>
      <c r="G98" s="257" t="s">
        <v>532</v>
      </c>
      <c r="H98" s="257" t="s">
        <v>190</v>
      </c>
      <c r="I98" s="257">
        <v>172</v>
      </c>
      <c r="J98" s="78">
        <v>4.5937499999999999E-2</v>
      </c>
      <c r="K98" s="173">
        <v>1</v>
      </c>
      <c r="L98" s="173">
        <v>6</v>
      </c>
      <c r="M98" s="173">
        <v>9</v>
      </c>
      <c r="N98" s="257" t="s">
        <v>360</v>
      </c>
      <c r="O98" t="s">
        <v>361</v>
      </c>
    </row>
    <row r="99" spans="2:15" x14ac:dyDescent="0.25">
      <c r="B99" s="257">
        <v>3</v>
      </c>
      <c r="C99" s="173">
        <v>89</v>
      </c>
      <c r="D99" s="257">
        <v>23.1</v>
      </c>
      <c r="E99" s="257" t="s">
        <v>694</v>
      </c>
      <c r="F99" s="257" t="s">
        <v>130</v>
      </c>
      <c r="G99" s="257" t="s">
        <v>691</v>
      </c>
      <c r="H99" s="257" t="s">
        <v>197</v>
      </c>
      <c r="I99" s="257">
        <v>246</v>
      </c>
      <c r="J99" s="78">
        <v>5.4965277777777773E-2</v>
      </c>
      <c r="K99" s="173">
        <v>1</v>
      </c>
      <c r="L99" s="173">
        <v>19</v>
      </c>
      <c r="M99" s="173">
        <v>9</v>
      </c>
      <c r="N99" s="257" t="s">
        <v>734</v>
      </c>
      <c r="O99" t="s">
        <v>568</v>
      </c>
    </row>
    <row r="100" spans="2:15" x14ac:dyDescent="0.25">
      <c r="B100" s="257">
        <v>3</v>
      </c>
      <c r="C100" s="173">
        <v>90</v>
      </c>
      <c r="D100" s="257">
        <v>23.2</v>
      </c>
      <c r="E100" s="257" t="s">
        <v>532</v>
      </c>
      <c r="F100" s="257" t="s">
        <v>7</v>
      </c>
      <c r="G100" s="257" t="s">
        <v>346</v>
      </c>
      <c r="H100" s="257" t="s">
        <v>186</v>
      </c>
      <c r="I100" s="257">
        <v>395</v>
      </c>
      <c r="J100" s="78">
        <v>6.4039351851851847E-2</v>
      </c>
      <c r="K100" s="173">
        <v>1</v>
      </c>
      <c r="L100" s="173">
        <v>32</v>
      </c>
      <c r="M100" s="173">
        <v>13</v>
      </c>
      <c r="N100" s="257" t="s">
        <v>735</v>
      </c>
      <c r="O100" t="s">
        <v>653</v>
      </c>
    </row>
    <row r="101" spans="2:15" x14ac:dyDescent="0.25">
      <c r="B101" s="257">
        <v>3</v>
      </c>
      <c r="C101" s="173">
        <v>91</v>
      </c>
      <c r="D101" s="257">
        <v>23.3</v>
      </c>
      <c r="E101" s="257" t="s">
        <v>692</v>
      </c>
      <c r="F101" s="257" t="s">
        <v>6</v>
      </c>
      <c r="G101" s="257" t="s">
        <v>714</v>
      </c>
      <c r="H101" s="257" t="s">
        <v>186</v>
      </c>
      <c r="I101" s="257">
        <v>114</v>
      </c>
      <c r="J101" s="78">
        <v>4.1886574074074069E-2</v>
      </c>
      <c r="K101" s="173">
        <v>1</v>
      </c>
      <c r="L101" s="173">
        <v>0</v>
      </c>
      <c r="M101" s="173">
        <v>19</v>
      </c>
      <c r="N101" s="257" t="s">
        <v>736</v>
      </c>
      <c r="O101" t="s">
        <v>746</v>
      </c>
    </row>
    <row r="102" spans="2:15" x14ac:dyDescent="0.25">
      <c r="B102" s="257">
        <v>3</v>
      </c>
      <c r="C102" s="173">
        <v>92</v>
      </c>
      <c r="D102" s="257">
        <v>23.4</v>
      </c>
      <c r="E102" s="257" t="s">
        <v>690</v>
      </c>
      <c r="F102" s="257" t="s">
        <v>6</v>
      </c>
      <c r="G102" s="257" t="s">
        <v>695</v>
      </c>
      <c r="H102" s="257" t="s">
        <v>186</v>
      </c>
      <c r="I102" s="257">
        <v>154</v>
      </c>
      <c r="J102" s="78">
        <v>4.9907407407407407E-2</v>
      </c>
      <c r="K102" s="173">
        <v>1</v>
      </c>
      <c r="L102" s="173">
        <v>11</v>
      </c>
      <c r="M102" s="173">
        <v>52</v>
      </c>
      <c r="N102" s="257" t="s">
        <v>723</v>
      </c>
      <c r="O102" t="s">
        <v>235</v>
      </c>
    </row>
    <row r="103" spans="2:15" x14ac:dyDescent="0.25">
      <c r="B103" s="257">
        <v>3</v>
      </c>
      <c r="C103" s="173">
        <v>93</v>
      </c>
      <c r="D103" s="257">
        <v>24.1</v>
      </c>
      <c r="E103" s="257" t="s">
        <v>691</v>
      </c>
      <c r="F103" s="257" t="s">
        <v>130</v>
      </c>
      <c r="G103" s="257" t="s">
        <v>690</v>
      </c>
      <c r="H103" s="257" t="s">
        <v>190</v>
      </c>
      <c r="I103" s="257">
        <v>251</v>
      </c>
      <c r="J103" s="78">
        <v>5.5266203703703699E-2</v>
      </c>
      <c r="K103" s="173">
        <v>1</v>
      </c>
      <c r="L103" s="173">
        <v>19</v>
      </c>
      <c r="M103" s="173">
        <v>35</v>
      </c>
      <c r="N103" s="257" t="s">
        <v>360</v>
      </c>
      <c r="O103" t="s">
        <v>361</v>
      </c>
    </row>
    <row r="104" spans="2:15" x14ac:dyDescent="0.25">
      <c r="B104" s="257">
        <v>3</v>
      </c>
      <c r="C104" s="173">
        <v>94</v>
      </c>
      <c r="D104" s="257">
        <v>24.2</v>
      </c>
      <c r="E104" s="257" t="s">
        <v>695</v>
      </c>
      <c r="F104" s="257" t="s">
        <v>130</v>
      </c>
      <c r="G104" s="257" t="s">
        <v>692</v>
      </c>
      <c r="H104" s="257" t="s">
        <v>188</v>
      </c>
      <c r="I104" s="257">
        <v>200</v>
      </c>
      <c r="J104" s="78">
        <v>5.1817129629629623E-2</v>
      </c>
      <c r="K104" s="173">
        <v>1</v>
      </c>
      <c r="L104" s="173">
        <v>14</v>
      </c>
      <c r="M104" s="173">
        <v>37</v>
      </c>
      <c r="N104" s="257" t="s">
        <v>360</v>
      </c>
      <c r="O104" t="s">
        <v>361</v>
      </c>
    </row>
    <row r="105" spans="2:15" x14ac:dyDescent="0.25">
      <c r="B105" s="257">
        <v>3</v>
      </c>
      <c r="C105" s="173">
        <v>95</v>
      </c>
      <c r="D105" s="257">
        <v>24.3</v>
      </c>
      <c r="E105" s="257" t="s">
        <v>714</v>
      </c>
      <c r="F105" s="257" t="s">
        <v>6</v>
      </c>
      <c r="G105" s="257" t="s">
        <v>532</v>
      </c>
      <c r="H105" s="257" t="s">
        <v>186</v>
      </c>
      <c r="I105" s="257">
        <v>110</v>
      </c>
      <c r="J105" s="78">
        <v>4.1435185185185179E-2</v>
      </c>
      <c r="K105" s="173">
        <v>0</v>
      </c>
      <c r="L105" s="173">
        <v>59</v>
      </c>
      <c r="M105" s="173">
        <v>40</v>
      </c>
      <c r="N105" s="257" t="s">
        <v>297</v>
      </c>
      <c r="O105" t="s">
        <v>298</v>
      </c>
    </row>
    <row r="106" spans="2:15" x14ac:dyDescent="0.25">
      <c r="B106" s="257">
        <v>3</v>
      </c>
      <c r="C106" s="173">
        <v>96</v>
      </c>
      <c r="D106" s="257">
        <v>24.4</v>
      </c>
      <c r="E106" s="257" t="s">
        <v>346</v>
      </c>
      <c r="F106" s="257" t="s">
        <v>6</v>
      </c>
      <c r="G106" s="257" t="s">
        <v>694</v>
      </c>
      <c r="H106" s="257" t="s">
        <v>186</v>
      </c>
      <c r="I106" s="257">
        <v>102</v>
      </c>
      <c r="J106" s="78">
        <v>4.297453703703704E-2</v>
      </c>
      <c r="K106" s="173">
        <v>1</v>
      </c>
      <c r="L106" s="173">
        <v>1</v>
      </c>
      <c r="M106" s="173">
        <v>53</v>
      </c>
      <c r="N106" s="257" t="s">
        <v>364</v>
      </c>
      <c r="O106" t="s">
        <v>365</v>
      </c>
    </row>
    <row r="107" spans="2:15" x14ac:dyDescent="0.25">
      <c r="B107" s="257">
        <v>3</v>
      </c>
      <c r="C107" s="173">
        <v>97</v>
      </c>
      <c r="D107" s="257">
        <v>25.1</v>
      </c>
      <c r="E107" s="257" t="s">
        <v>346</v>
      </c>
      <c r="F107" s="257" t="s">
        <v>7</v>
      </c>
      <c r="G107" s="257" t="s">
        <v>691</v>
      </c>
      <c r="H107" s="257" t="s">
        <v>186</v>
      </c>
      <c r="I107" s="257">
        <v>160</v>
      </c>
      <c r="J107" s="78">
        <v>4.9502314814814818E-2</v>
      </c>
      <c r="K107" s="173">
        <v>1</v>
      </c>
      <c r="L107" s="173">
        <v>11</v>
      </c>
      <c r="M107" s="173">
        <v>17</v>
      </c>
      <c r="N107" s="257" t="s">
        <v>231</v>
      </c>
      <c r="O107" t="s">
        <v>572</v>
      </c>
    </row>
    <row r="108" spans="2:15" x14ac:dyDescent="0.25">
      <c r="B108" s="257">
        <v>3</v>
      </c>
      <c r="C108" s="173">
        <v>98</v>
      </c>
      <c r="D108" s="257">
        <v>25.2</v>
      </c>
      <c r="E108" s="257" t="s">
        <v>694</v>
      </c>
      <c r="F108" s="257" t="s">
        <v>130</v>
      </c>
      <c r="G108" s="257" t="s">
        <v>714</v>
      </c>
      <c r="H108" s="257" t="s">
        <v>190</v>
      </c>
      <c r="I108" s="257">
        <v>114</v>
      </c>
      <c r="J108" s="78">
        <v>3.8726851851851853E-2</v>
      </c>
      <c r="K108" s="173">
        <v>0</v>
      </c>
      <c r="L108" s="173">
        <v>55</v>
      </c>
      <c r="M108" s="173">
        <v>46</v>
      </c>
      <c r="N108" s="257" t="s">
        <v>364</v>
      </c>
      <c r="O108" t="s">
        <v>577</v>
      </c>
    </row>
    <row r="109" spans="2:15" x14ac:dyDescent="0.25">
      <c r="B109" s="257">
        <v>3</v>
      </c>
      <c r="C109" s="173">
        <v>99</v>
      </c>
      <c r="D109" s="257">
        <v>25.3</v>
      </c>
      <c r="E109" s="257" t="s">
        <v>532</v>
      </c>
      <c r="F109" s="257" t="s">
        <v>7</v>
      </c>
      <c r="G109" s="257" t="s">
        <v>695</v>
      </c>
      <c r="H109" s="257" t="s">
        <v>186</v>
      </c>
      <c r="I109" s="257">
        <v>181</v>
      </c>
      <c r="J109" s="78">
        <v>5.1574074074074078E-2</v>
      </c>
      <c r="K109" s="173">
        <v>1</v>
      </c>
      <c r="L109" s="173">
        <v>14</v>
      </c>
      <c r="M109" s="173">
        <v>16</v>
      </c>
      <c r="N109" s="257" t="s">
        <v>12</v>
      </c>
      <c r="O109" t="s">
        <v>185</v>
      </c>
    </row>
    <row r="110" spans="2:15" x14ac:dyDescent="0.25">
      <c r="B110" s="257">
        <v>3</v>
      </c>
      <c r="C110" s="173">
        <v>100</v>
      </c>
      <c r="D110" s="257">
        <v>25.4</v>
      </c>
      <c r="E110" s="257" t="s">
        <v>692</v>
      </c>
      <c r="F110" s="257" t="s">
        <v>7</v>
      </c>
      <c r="G110" s="257" t="s">
        <v>690</v>
      </c>
      <c r="H110" s="257" t="s">
        <v>186</v>
      </c>
      <c r="I110" s="257">
        <v>85</v>
      </c>
      <c r="J110" s="78">
        <v>3.9224537037037037E-2</v>
      </c>
      <c r="K110" s="173">
        <v>0</v>
      </c>
      <c r="L110" s="173">
        <v>56</v>
      </c>
      <c r="M110" s="173">
        <v>29</v>
      </c>
      <c r="N110" s="257" t="s">
        <v>467</v>
      </c>
      <c r="O110" t="s">
        <v>565</v>
      </c>
    </row>
    <row r="111" spans="2:15" x14ac:dyDescent="0.25">
      <c r="B111" s="257">
        <v>3</v>
      </c>
      <c r="C111" s="173">
        <v>101</v>
      </c>
      <c r="D111" s="257">
        <v>26.1</v>
      </c>
      <c r="E111" s="257" t="s">
        <v>691</v>
      </c>
      <c r="F111" s="257" t="s">
        <v>130</v>
      </c>
      <c r="G111" s="257" t="s">
        <v>692</v>
      </c>
      <c r="H111" s="257" t="s">
        <v>190</v>
      </c>
      <c r="I111" s="257">
        <v>227</v>
      </c>
      <c r="J111" s="78">
        <v>5.3298611111111116E-2</v>
      </c>
      <c r="K111" s="173">
        <v>1</v>
      </c>
      <c r="L111" s="173">
        <v>16</v>
      </c>
      <c r="M111" s="173">
        <v>45</v>
      </c>
      <c r="N111" s="257" t="s">
        <v>274</v>
      </c>
      <c r="O111" t="s">
        <v>645</v>
      </c>
    </row>
    <row r="112" spans="2:15" x14ac:dyDescent="0.25">
      <c r="B112" s="257">
        <v>3</v>
      </c>
      <c r="C112" s="173">
        <v>102</v>
      </c>
      <c r="D112" s="257">
        <v>26.2</v>
      </c>
      <c r="E112" s="257" t="s">
        <v>690</v>
      </c>
      <c r="F112" s="257" t="s">
        <v>130</v>
      </c>
      <c r="G112" s="257" t="s">
        <v>532</v>
      </c>
      <c r="H112" s="257" t="s">
        <v>188</v>
      </c>
      <c r="I112" s="257">
        <v>70</v>
      </c>
      <c r="J112" s="78">
        <v>3.2812500000000001E-2</v>
      </c>
      <c r="K112" s="173">
        <v>0</v>
      </c>
      <c r="L112" s="173">
        <v>47</v>
      </c>
      <c r="M112" s="173">
        <v>15</v>
      </c>
      <c r="N112" s="257" t="s">
        <v>383</v>
      </c>
      <c r="O112" t="s">
        <v>564</v>
      </c>
    </row>
    <row r="113" spans="1:15" x14ac:dyDescent="0.25">
      <c r="B113" s="257">
        <v>3</v>
      </c>
      <c r="C113" s="173">
        <v>103</v>
      </c>
      <c r="D113" s="257">
        <v>26.3</v>
      </c>
      <c r="E113" s="257" t="s">
        <v>695</v>
      </c>
      <c r="F113" s="257" t="s">
        <v>130</v>
      </c>
      <c r="G113" s="257" t="s">
        <v>694</v>
      </c>
      <c r="H113" s="257" t="s">
        <v>188</v>
      </c>
      <c r="I113" s="257">
        <v>85</v>
      </c>
      <c r="J113" s="78">
        <v>3.3576388888888892E-2</v>
      </c>
      <c r="K113" s="173">
        <v>0</v>
      </c>
      <c r="L113" s="173">
        <v>48</v>
      </c>
      <c r="M113" s="173">
        <v>21</v>
      </c>
      <c r="N113" s="257" t="s">
        <v>552</v>
      </c>
      <c r="O113" t="s">
        <v>561</v>
      </c>
    </row>
    <row r="114" spans="1:15" x14ac:dyDescent="0.25">
      <c r="B114" s="257">
        <v>3</v>
      </c>
      <c r="C114" s="173">
        <v>104</v>
      </c>
      <c r="D114" s="257">
        <v>26.4</v>
      </c>
      <c r="E114" s="257" t="s">
        <v>714</v>
      </c>
      <c r="F114" s="257" t="s">
        <v>130</v>
      </c>
      <c r="G114" s="257" t="s">
        <v>346</v>
      </c>
      <c r="H114" s="257" t="s">
        <v>190</v>
      </c>
      <c r="I114" s="257">
        <v>197</v>
      </c>
      <c r="J114" s="78">
        <v>4.9317129629629634E-2</v>
      </c>
      <c r="K114" s="173">
        <v>1</v>
      </c>
      <c r="L114" s="173">
        <v>11</v>
      </c>
      <c r="M114" s="173">
        <v>1</v>
      </c>
      <c r="N114" s="257" t="s">
        <v>25</v>
      </c>
      <c r="O114" t="s">
        <v>576</v>
      </c>
    </row>
    <row r="115" spans="1:15" x14ac:dyDescent="0.25">
      <c r="B115" s="257">
        <v>3</v>
      </c>
      <c r="C115" s="173">
        <v>105</v>
      </c>
      <c r="D115" s="257">
        <v>27.1</v>
      </c>
      <c r="E115" s="257" t="s">
        <v>714</v>
      </c>
      <c r="F115" s="257" t="s">
        <v>130</v>
      </c>
      <c r="G115" s="257" t="s">
        <v>691</v>
      </c>
      <c r="H115" s="257" t="s">
        <v>190</v>
      </c>
      <c r="I115" s="257">
        <v>115</v>
      </c>
      <c r="J115" s="78">
        <v>4.1782407407407407E-2</v>
      </c>
      <c r="K115" s="173">
        <v>1</v>
      </c>
      <c r="L115" s="173">
        <v>0</v>
      </c>
      <c r="M115" s="173">
        <v>10</v>
      </c>
      <c r="N115" s="257" t="s">
        <v>737</v>
      </c>
      <c r="O115" t="s">
        <v>213</v>
      </c>
    </row>
    <row r="116" spans="1:15" x14ac:dyDescent="0.25">
      <c r="B116" s="257">
        <v>3</v>
      </c>
      <c r="C116" s="173">
        <v>106</v>
      </c>
      <c r="D116" s="257">
        <v>27.2</v>
      </c>
      <c r="E116" s="257" t="s">
        <v>346</v>
      </c>
      <c r="F116" s="257" t="s">
        <v>6</v>
      </c>
      <c r="G116" s="257" t="s">
        <v>695</v>
      </c>
      <c r="H116" s="257" t="s">
        <v>186</v>
      </c>
      <c r="I116" s="257">
        <v>186</v>
      </c>
      <c r="J116" s="78">
        <v>5.0798611111111114E-2</v>
      </c>
      <c r="K116" s="173">
        <v>1</v>
      </c>
      <c r="L116" s="173">
        <v>13</v>
      </c>
      <c r="M116" s="173">
        <v>9</v>
      </c>
      <c r="N116" s="257" t="s">
        <v>360</v>
      </c>
      <c r="O116" t="s">
        <v>361</v>
      </c>
    </row>
    <row r="117" spans="1:15" x14ac:dyDescent="0.25">
      <c r="B117" s="257">
        <v>3</v>
      </c>
      <c r="C117" s="173">
        <v>107</v>
      </c>
      <c r="D117" s="257">
        <v>27.3</v>
      </c>
      <c r="E117" s="257" t="s">
        <v>694</v>
      </c>
      <c r="F117" s="257" t="s">
        <v>7</v>
      </c>
      <c r="G117" s="257" t="s">
        <v>690</v>
      </c>
      <c r="H117" s="257" t="s">
        <v>190</v>
      </c>
      <c r="I117" s="257">
        <v>149</v>
      </c>
      <c r="J117" s="78">
        <v>4.9768518518518517E-2</v>
      </c>
      <c r="K117" s="173">
        <v>1</v>
      </c>
      <c r="L117" s="173">
        <v>11</v>
      </c>
      <c r="M117" s="173">
        <v>40</v>
      </c>
      <c r="N117" s="257" t="s">
        <v>733</v>
      </c>
      <c r="O117" t="s">
        <v>299</v>
      </c>
    </row>
    <row r="118" spans="1:15" x14ac:dyDescent="0.25">
      <c r="B118" s="257">
        <v>3</v>
      </c>
      <c r="C118" s="173">
        <v>108</v>
      </c>
      <c r="D118" s="257">
        <v>27.4</v>
      </c>
      <c r="E118" s="257" t="s">
        <v>532</v>
      </c>
      <c r="F118" s="257" t="s">
        <v>7</v>
      </c>
      <c r="G118" s="257" t="s">
        <v>692</v>
      </c>
      <c r="H118" s="257" t="s">
        <v>186</v>
      </c>
      <c r="I118" s="257">
        <v>179</v>
      </c>
      <c r="J118" s="78">
        <v>5.0717592592592592E-2</v>
      </c>
      <c r="K118" s="173">
        <v>1</v>
      </c>
      <c r="L118" s="173">
        <v>13</v>
      </c>
      <c r="M118" s="173">
        <v>2</v>
      </c>
      <c r="N118" s="257" t="s">
        <v>468</v>
      </c>
      <c r="O118" t="s">
        <v>744</v>
      </c>
    </row>
    <row r="119" spans="1:15" x14ac:dyDescent="0.25">
      <c r="B119" s="257">
        <v>3</v>
      </c>
      <c r="C119" s="173">
        <v>109</v>
      </c>
      <c r="D119" s="257">
        <v>28.1</v>
      </c>
      <c r="E119" s="257" t="s">
        <v>691</v>
      </c>
      <c r="F119" s="257" t="s">
        <v>130</v>
      </c>
      <c r="G119" s="257" t="s">
        <v>532</v>
      </c>
      <c r="H119" s="257" t="s">
        <v>184</v>
      </c>
      <c r="I119" s="257">
        <v>231</v>
      </c>
      <c r="J119" s="78">
        <v>5.2465277777777784E-2</v>
      </c>
      <c r="K119" s="173">
        <v>1</v>
      </c>
      <c r="L119" s="173">
        <v>15</v>
      </c>
      <c r="M119" s="173">
        <v>33</v>
      </c>
      <c r="N119" s="257" t="s">
        <v>224</v>
      </c>
      <c r="O119" t="s">
        <v>571</v>
      </c>
    </row>
    <row r="120" spans="1:15" x14ac:dyDescent="0.25">
      <c r="B120" s="257">
        <v>3</v>
      </c>
      <c r="C120" s="173">
        <v>110</v>
      </c>
      <c r="D120" s="257">
        <v>28.2</v>
      </c>
      <c r="E120" s="257" t="s">
        <v>692</v>
      </c>
      <c r="F120" s="257" t="s">
        <v>6</v>
      </c>
      <c r="G120" s="257" t="s">
        <v>694</v>
      </c>
      <c r="H120" s="257" t="s">
        <v>190</v>
      </c>
      <c r="I120" s="257">
        <v>193</v>
      </c>
      <c r="J120" s="78">
        <v>5.151620370370371E-2</v>
      </c>
      <c r="K120" s="173">
        <v>1</v>
      </c>
      <c r="L120" s="173">
        <v>14</v>
      </c>
      <c r="M120" s="173">
        <v>11</v>
      </c>
      <c r="N120" s="257" t="s">
        <v>350</v>
      </c>
      <c r="O120" t="s">
        <v>368</v>
      </c>
    </row>
    <row r="121" spans="1:15" x14ac:dyDescent="0.25">
      <c r="B121" s="257">
        <v>3</v>
      </c>
      <c r="C121" s="173">
        <v>111</v>
      </c>
      <c r="D121" s="257">
        <v>28.3</v>
      </c>
      <c r="E121" s="257" t="s">
        <v>690</v>
      </c>
      <c r="F121" s="257" t="s">
        <v>6</v>
      </c>
      <c r="G121" s="257" t="s">
        <v>346</v>
      </c>
      <c r="H121" s="257" t="s">
        <v>186</v>
      </c>
      <c r="I121" s="257">
        <v>128</v>
      </c>
      <c r="J121" s="78">
        <v>4.7500000000000007E-2</v>
      </c>
      <c r="K121" s="173">
        <v>1</v>
      </c>
      <c r="L121" s="173">
        <v>8</v>
      </c>
      <c r="M121" s="173">
        <v>24</v>
      </c>
      <c r="N121" s="257" t="s">
        <v>350</v>
      </c>
      <c r="O121" t="s">
        <v>570</v>
      </c>
    </row>
    <row r="122" spans="1:15" x14ac:dyDescent="0.25">
      <c r="B122" s="257">
        <v>3</v>
      </c>
      <c r="C122" s="173">
        <v>112</v>
      </c>
      <c r="D122" s="257">
        <v>28.4</v>
      </c>
      <c r="E122" s="257" t="s">
        <v>695</v>
      </c>
      <c r="F122" s="257" t="s">
        <v>130</v>
      </c>
      <c r="G122" s="257" t="s">
        <v>714</v>
      </c>
      <c r="H122" s="257" t="s">
        <v>188</v>
      </c>
      <c r="I122" s="257">
        <v>133</v>
      </c>
      <c r="J122" s="78">
        <v>4.3912037037037034E-2</v>
      </c>
      <c r="K122" s="173">
        <v>1</v>
      </c>
      <c r="L122" s="173">
        <v>3</v>
      </c>
      <c r="M122" s="173">
        <v>14</v>
      </c>
      <c r="N122" s="257" t="s">
        <v>358</v>
      </c>
      <c r="O122" t="s">
        <v>739</v>
      </c>
    </row>
    <row r="123" spans="1:15" x14ac:dyDescent="0.25">
      <c r="A123" t="s">
        <v>21</v>
      </c>
      <c r="B123" s="257" t="s">
        <v>21</v>
      </c>
      <c r="C123" s="257" t="s">
        <v>21</v>
      </c>
      <c r="D123" s="257" t="s">
        <v>21</v>
      </c>
      <c r="E123" s="257" t="s">
        <v>21</v>
      </c>
      <c r="F123" s="257" t="s">
        <v>21</v>
      </c>
      <c r="G123" s="257" t="s">
        <v>21</v>
      </c>
      <c r="H123" s="257" t="s">
        <v>21</v>
      </c>
      <c r="I123" s="257" t="s">
        <v>21</v>
      </c>
      <c r="J123" s="257" t="s">
        <v>21</v>
      </c>
      <c r="K123" s="173" t="s">
        <v>21</v>
      </c>
      <c r="L123" s="173" t="s">
        <v>21</v>
      </c>
      <c r="M123" s="173" t="s">
        <v>21</v>
      </c>
      <c r="N123" s="257" t="s">
        <v>21</v>
      </c>
      <c r="O123" s="257" t="s">
        <v>21</v>
      </c>
    </row>
    <row r="1072" spans="1:8" x14ac:dyDescent="0.25">
      <c r="A1072" t="s">
        <v>21</v>
      </c>
      <c r="D1072" s="257" t="s">
        <v>21</v>
      </c>
      <c r="E1072" s="257" t="s">
        <v>21</v>
      </c>
      <c r="F1072" s="257" t="s">
        <v>21</v>
      </c>
      <c r="G1072" s="257" t="s">
        <v>21</v>
      </c>
      <c r="H1072" s="257" t="s">
        <v>21</v>
      </c>
    </row>
  </sheetData>
  <sortState xmlns:xlrd2="http://schemas.microsoft.com/office/spreadsheetml/2017/richdata2" ref="A11:O122">
    <sortCondition ref="C11:C122"/>
    <sortCondition ref="H11:H122"/>
  </sortState>
  <mergeCells count="3">
    <mergeCell ref="K5:M5"/>
    <mergeCell ref="K4:M4"/>
    <mergeCell ref="K3:M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23"/>
  <sheetViews>
    <sheetView workbookViewId="0">
      <pane ySplit="10" topLeftCell="A11" activePane="bottomLeft" state="frozen"/>
      <selection pane="bottomLeft" activeCell="B10" sqref="B10"/>
    </sheetView>
  </sheetViews>
  <sheetFormatPr defaultRowHeight="15" x14ac:dyDescent="0.25"/>
  <cols>
    <col min="1" max="1" width="1.7109375" style="80" customWidth="1"/>
    <col min="2" max="2" width="3.7109375" style="80" customWidth="1"/>
    <col min="3" max="3" width="5.7109375" style="176" customWidth="1"/>
    <col min="4" max="4" width="17.42578125" style="81" bestFit="1" customWidth="1"/>
    <col min="5" max="5" width="7.140625" style="81" bestFit="1" customWidth="1"/>
    <col min="6" max="6" width="17.42578125" style="81" bestFit="1" customWidth="1"/>
    <col min="7" max="7" width="16.5703125" style="81" bestFit="1" customWidth="1"/>
    <col min="8" max="8" width="7.42578125" style="81" bestFit="1" customWidth="1"/>
    <col min="9" max="9" width="8.42578125" style="81" bestFit="1" customWidth="1"/>
    <col min="10" max="10" width="7.5703125" style="81" bestFit="1" customWidth="1"/>
    <col min="11" max="11" width="8.7109375" style="81" bestFit="1" customWidth="1"/>
    <col min="12" max="12" width="3.7109375" style="200" customWidth="1"/>
    <col min="13" max="14" width="5.7109375" style="176" customWidth="1"/>
    <col min="15" max="15" width="5.7109375" style="81" customWidth="1"/>
    <col min="16" max="16" width="65.85546875" style="80" bestFit="1" customWidth="1"/>
    <col min="17" max="17" width="49" style="80" bestFit="1" customWidth="1"/>
    <col min="18" max="16384" width="9.140625" style="80"/>
  </cols>
  <sheetData>
    <row r="1" spans="1:17" ht="18.75" x14ac:dyDescent="0.3">
      <c r="A1" s="1" t="s">
        <v>2087</v>
      </c>
    </row>
    <row r="3" spans="1:17" x14ac:dyDescent="0.25">
      <c r="L3" s="401">
        <f>H4-L4</f>
        <v>0.13395337301587307</v>
      </c>
      <c r="M3" s="401"/>
      <c r="N3" s="401"/>
    </row>
    <row r="4" spans="1:17" x14ac:dyDescent="0.25">
      <c r="H4" s="81">
        <f>H5/(112*3600)</f>
        <v>1.2019469246031746</v>
      </c>
      <c r="L4" s="400">
        <f>L5/(112*3600)</f>
        <v>1.0679935515873016</v>
      </c>
      <c r="M4" s="400"/>
      <c r="N4" s="400"/>
    </row>
    <row r="5" spans="1:17" x14ac:dyDescent="0.25">
      <c r="G5" s="182" t="s">
        <v>1143</v>
      </c>
      <c r="H5" s="273">
        <f>112*3600+H6*5</f>
        <v>484625</v>
      </c>
      <c r="L5" s="399">
        <f>L7*3600+M7*60+N7</f>
        <v>430615</v>
      </c>
      <c r="M5" s="399"/>
      <c r="N5" s="399"/>
      <c r="O5" s="183" t="s">
        <v>1142</v>
      </c>
    </row>
    <row r="6" spans="1:17" x14ac:dyDescent="0.25">
      <c r="H6" s="273">
        <f>H7*2-61</f>
        <v>16285</v>
      </c>
      <c r="I6" s="81">
        <f>H6/224</f>
        <v>72.700892857142861</v>
      </c>
      <c r="L6" s="399"/>
      <c r="M6" s="399"/>
      <c r="N6" s="399"/>
    </row>
    <row r="7" spans="1:17" x14ac:dyDescent="0.25">
      <c r="H7" s="273">
        <f>SUM(H11:H122)</f>
        <v>8173</v>
      </c>
      <c r="L7" s="280">
        <f>SUM(L11:L122)</f>
        <v>78</v>
      </c>
      <c r="M7" s="280">
        <f>SUM(M11:M122)</f>
        <v>2442</v>
      </c>
      <c r="N7" s="280">
        <f>SUM(N11:N122)</f>
        <v>3295</v>
      </c>
    </row>
    <row r="9" spans="1:17" s="177" customFormat="1" ht="14.25" x14ac:dyDescent="0.2">
      <c r="B9" s="178" t="s">
        <v>772</v>
      </c>
      <c r="C9" s="272" t="s">
        <v>581</v>
      </c>
      <c r="D9" s="187" t="s">
        <v>2</v>
      </c>
      <c r="E9" s="187" t="s">
        <v>241</v>
      </c>
      <c r="F9" s="187" t="s">
        <v>3</v>
      </c>
      <c r="G9" s="187" t="s">
        <v>124</v>
      </c>
      <c r="H9" s="272" t="s">
        <v>430</v>
      </c>
      <c r="I9" s="187" t="s">
        <v>1140</v>
      </c>
      <c r="J9" s="187" t="s">
        <v>1141</v>
      </c>
      <c r="K9" s="272" t="s">
        <v>125</v>
      </c>
      <c r="L9" s="213" t="s">
        <v>433</v>
      </c>
      <c r="M9" s="178" t="s">
        <v>434</v>
      </c>
      <c r="N9" s="178" t="s">
        <v>173</v>
      </c>
      <c r="O9" s="187" t="s">
        <v>10</v>
      </c>
      <c r="P9" s="185" t="s">
        <v>164</v>
      </c>
      <c r="Q9" s="185" t="s">
        <v>11</v>
      </c>
    </row>
    <row r="10" spans="1:17" ht="5.0999999999999996" customHeight="1" x14ac:dyDescent="0.25">
      <c r="B10" s="176"/>
    </row>
    <row r="11" spans="1:17" x14ac:dyDescent="0.25">
      <c r="B11" s="176">
        <v>1</v>
      </c>
      <c r="C11" s="176" t="s">
        <v>1028</v>
      </c>
      <c r="D11" s="186" t="s">
        <v>206</v>
      </c>
      <c r="E11" s="186" t="s">
        <v>130</v>
      </c>
      <c r="F11" s="186" t="s">
        <v>691</v>
      </c>
      <c r="G11" s="186" t="s">
        <v>184</v>
      </c>
      <c r="H11" s="81">
        <v>41</v>
      </c>
      <c r="I11" s="186" t="s">
        <v>210</v>
      </c>
      <c r="J11" s="186" t="s">
        <v>441</v>
      </c>
      <c r="K11" s="276">
        <v>3.4236111111111113E-2</v>
      </c>
      <c r="L11" s="200">
        <v>0</v>
      </c>
      <c r="M11" s="176">
        <v>49</v>
      </c>
      <c r="N11" s="176">
        <v>18</v>
      </c>
      <c r="O11" s="186" t="s">
        <v>12</v>
      </c>
      <c r="P11" s="184" t="s">
        <v>773</v>
      </c>
      <c r="Q11" s="184" t="s">
        <v>305</v>
      </c>
    </row>
    <row r="12" spans="1:17" x14ac:dyDescent="0.25">
      <c r="B12" s="176">
        <v>2</v>
      </c>
      <c r="C12" s="176" t="s">
        <v>1029</v>
      </c>
      <c r="D12" s="186" t="s">
        <v>762</v>
      </c>
      <c r="E12" s="186" t="s">
        <v>6</v>
      </c>
      <c r="F12" s="186" t="s">
        <v>761</v>
      </c>
      <c r="G12" s="186" t="s">
        <v>186</v>
      </c>
      <c r="H12" s="81">
        <v>61</v>
      </c>
      <c r="I12" s="186" t="s">
        <v>366</v>
      </c>
      <c r="J12" s="186" t="s">
        <v>774</v>
      </c>
      <c r="K12" s="276">
        <v>4.7731481481481486E-2</v>
      </c>
      <c r="L12" s="200">
        <v>1</v>
      </c>
      <c r="M12" s="176">
        <v>8</v>
      </c>
      <c r="N12" s="176">
        <v>44</v>
      </c>
      <c r="O12" s="186" t="s">
        <v>775</v>
      </c>
      <c r="P12" s="184" t="s">
        <v>776</v>
      </c>
      <c r="Q12" s="184" t="s">
        <v>777</v>
      </c>
    </row>
    <row r="13" spans="1:17" x14ac:dyDescent="0.25">
      <c r="B13" s="176">
        <v>3</v>
      </c>
      <c r="C13" s="176" t="s">
        <v>1030</v>
      </c>
      <c r="D13" s="186" t="s">
        <v>760</v>
      </c>
      <c r="E13" s="186" t="s">
        <v>6</v>
      </c>
      <c r="F13" s="186" t="s">
        <v>345</v>
      </c>
      <c r="G13" s="186" t="s">
        <v>190</v>
      </c>
      <c r="H13" s="81">
        <v>84</v>
      </c>
      <c r="I13" s="186" t="s">
        <v>778</v>
      </c>
      <c r="J13" s="186" t="s">
        <v>779</v>
      </c>
      <c r="K13" s="276">
        <v>5.0347222222222217E-2</v>
      </c>
      <c r="L13" s="200">
        <v>1</v>
      </c>
      <c r="M13" s="176">
        <v>12</v>
      </c>
      <c r="N13" s="176">
        <v>30</v>
      </c>
      <c r="O13" s="186" t="s">
        <v>356</v>
      </c>
      <c r="P13" s="184" t="s">
        <v>780</v>
      </c>
      <c r="Q13" s="184" t="s">
        <v>654</v>
      </c>
    </row>
    <row r="14" spans="1:17" x14ac:dyDescent="0.25">
      <c r="B14" s="176">
        <v>4</v>
      </c>
      <c r="C14" s="176" t="s">
        <v>1031</v>
      </c>
      <c r="D14" s="186" t="s">
        <v>209</v>
      </c>
      <c r="E14" s="186" t="s">
        <v>6</v>
      </c>
      <c r="F14" s="186" t="s">
        <v>4</v>
      </c>
      <c r="G14" s="186" t="s">
        <v>186</v>
      </c>
      <c r="H14" s="81">
        <v>71</v>
      </c>
      <c r="I14" s="186" t="s">
        <v>781</v>
      </c>
      <c r="J14" s="186" t="s">
        <v>782</v>
      </c>
      <c r="K14" s="276">
        <v>4.5231481481481484E-2</v>
      </c>
      <c r="L14" s="200">
        <v>1</v>
      </c>
      <c r="M14" s="176">
        <v>5</v>
      </c>
      <c r="N14" s="176">
        <v>8</v>
      </c>
      <c r="O14" s="186" t="s">
        <v>233</v>
      </c>
      <c r="P14" s="184" t="s">
        <v>783</v>
      </c>
      <c r="Q14" s="184" t="s">
        <v>784</v>
      </c>
    </row>
    <row r="15" spans="1:17" x14ac:dyDescent="0.25">
      <c r="B15" s="176">
        <v>5</v>
      </c>
      <c r="C15" s="176" t="s">
        <v>1032</v>
      </c>
      <c r="D15" s="186" t="s">
        <v>691</v>
      </c>
      <c r="E15" s="186" t="s">
        <v>6</v>
      </c>
      <c r="F15" s="186" t="s">
        <v>4</v>
      </c>
      <c r="G15" s="186" t="s">
        <v>186</v>
      </c>
      <c r="H15" s="81">
        <v>95</v>
      </c>
      <c r="I15" s="186" t="s">
        <v>785</v>
      </c>
      <c r="J15" s="186" t="s">
        <v>786</v>
      </c>
      <c r="K15" s="276">
        <v>4.9652777777777775E-2</v>
      </c>
      <c r="L15" s="200">
        <v>1</v>
      </c>
      <c r="M15" s="176">
        <v>11</v>
      </c>
      <c r="N15" s="176">
        <v>30</v>
      </c>
      <c r="O15" s="186" t="s">
        <v>212</v>
      </c>
      <c r="P15" s="184" t="s">
        <v>787</v>
      </c>
      <c r="Q15" s="184" t="s">
        <v>213</v>
      </c>
    </row>
    <row r="16" spans="1:17" x14ac:dyDescent="0.25">
      <c r="B16" s="176">
        <v>6</v>
      </c>
      <c r="C16" s="176" t="s">
        <v>1033</v>
      </c>
      <c r="D16" s="186" t="s">
        <v>345</v>
      </c>
      <c r="E16" s="186" t="s">
        <v>130</v>
      </c>
      <c r="F16" s="186" t="s">
        <v>209</v>
      </c>
      <c r="G16" s="186" t="s">
        <v>188</v>
      </c>
      <c r="H16" s="81">
        <v>62</v>
      </c>
      <c r="I16" s="186" t="s">
        <v>220</v>
      </c>
      <c r="J16" s="186" t="s">
        <v>210</v>
      </c>
      <c r="K16" s="276">
        <v>4.5590277777777778E-2</v>
      </c>
      <c r="L16" s="200">
        <v>1</v>
      </c>
      <c r="M16" s="176">
        <v>5</v>
      </c>
      <c r="N16" s="176">
        <v>39</v>
      </c>
      <c r="O16" s="186" t="s">
        <v>24</v>
      </c>
      <c r="P16" s="184" t="s">
        <v>788</v>
      </c>
      <c r="Q16" s="184" t="s">
        <v>493</v>
      </c>
    </row>
    <row r="17" spans="2:17" x14ac:dyDescent="0.25">
      <c r="B17" s="176">
        <v>7</v>
      </c>
      <c r="C17" s="176" t="s">
        <v>1034</v>
      </c>
      <c r="D17" s="186" t="s">
        <v>761</v>
      </c>
      <c r="E17" s="186" t="s">
        <v>7</v>
      </c>
      <c r="F17" s="186" t="s">
        <v>760</v>
      </c>
      <c r="G17" s="186" t="s">
        <v>186</v>
      </c>
      <c r="H17" s="81">
        <v>52</v>
      </c>
      <c r="I17" s="186" t="s">
        <v>789</v>
      </c>
      <c r="J17" s="186" t="s">
        <v>790</v>
      </c>
      <c r="K17" s="276">
        <v>4.4212962962962961E-2</v>
      </c>
      <c r="L17" s="200">
        <v>1</v>
      </c>
      <c r="M17" s="176">
        <v>3</v>
      </c>
      <c r="N17" s="176">
        <v>40</v>
      </c>
      <c r="O17" s="186" t="s">
        <v>383</v>
      </c>
      <c r="P17" s="184" t="s">
        <v>791</v>
      </c>
      <c r="Q17" s="184" t="s">
        <v>792</v>
      </c>
    </row>
    <row r="18" spans="2:17" x14ac:dyDescent="0.25">
      <c r="B18" s="176">
        <v>8</v>
      </c>
      <c r="C18" s="176" t="s">
        <v>1035</v>
      </c>
      <c r="D18" s="186" t="s">
        <v>206</v>
      </c>
      <c r="E18" s="186" t="s">
        <v>6</v>
      </c>
      <c r="F18" s="186" t="s">
        <v>762</v>
      </c>
      <c r="G18" s="186" t="s">
        <v>195</v>
      </c>
      <c r="H18" s="81">
        <v>6</v>
      </c>
      <c r="I18" s="186" t="s">
        <v>471</v>
      </c>
      <c r="J18" s="186" t="s">
        <v>309</v>
      </c>
      <c r="K18" s="276">
        <v>4.5833333333333334E-3</v>
      </c>
      <c r="L18" s="200">
        <v>0</v>
      </c>
      <c r="M18" s="176">
        <v>6</v>
      </c>
      <c r="N18" s="176">
        <v>36</v>
      </c>
      <c r="O18" s="186" t="s">
        <v>723</v>
      </c>
      <c r="P18" s="184" t="s">
        <v>793</v>
      </c>
      <c r="Q18" s="184" t="s">
        <v>794</v>
      </c>
    </row>
    <row r="19" spans="2:17" x14ac:dyDescent="0.25">
      <c r="B19" s="176">
        <v>9</v>
      </c>
      <c r="C19" s="176" t="s">
        <v>1036</v>
      </c>
      <c r="D19" s="186" t="s">
        <v>762</v>
      </c>
      <c r="E19" s="186" t="s">
        <v>7</v>
      </c>
      <c r="F19" s="186" t="s">
        <v>691</v>
      </c>
      <c r="G19" s="186" t="s">
        <v>186</v>
      </c>
      <c r="H19" s="81">
        <v>91</v>
      </c>
      <c r="I19" s="186" t="s">
        <v>795</v>
      </c>
      <c r="J19" s="186" t="s">
        <v>796</v>
      </c>
      <c r="K19" s="276">
        <v>5.1006944444444445E-2</v>
      </c>
      <c r="L19" s="200">
        <v>1</v>
      </c>
      <c r="M19" s="176">
        <v>13</v>
      </c>
      <c r="N19" s="176">
        <v>27</v>
      </c>
      <c r="O19" s="186" t="s">
        <v>627</v>
      </c>
      <c r="P19" s="184" t="s">
        <v>797</v>
      </c>
      <c r="Q19" s="184" t="s">
        <v>798</v>
      </c>
    </row>
    <row r="20" spans="2:17" x14ac:dyDescent="0.25">
      <c r="B20" s="176">
        <v>10</v>
      </c>
      <c r="C20" s="176" t="s">
        <v>1037</v>
      </c>
      <c r="D20" s="186" t="s">
        <v>760</v>
      </c>
      <c r="E20" s="186" t="s">
        <v>130</v>
      </c>
      <c r="F20" s="186" t="s">
        <v>206</v>
      </c>
      <c r="G20" s="186" t="s">
        <v>184</v>
      </c>
      <c r="H20" s="81">
        <v>72</v>
      </c>
      <c r="I20" s="186" t="s">
        <v>210</v>
      </c>
      <c r="J20" s="186" t="s">
        <v>799</v>
      </c>
      <c r="K20" s="276">
        <v>4.3888888888888887E-2</v>
      </c>
      <c r="L20" s="200">
        <v>1</v>
      </c>
      <c r="M20" s="176">
        <v>3</v>
      </c>
      <c r="N20" s="176">
        <v>12</v>
      </c>
      <c r="O20" s="186" t="s">
        <v>229</v>
      </c>
      <c r="P20" s="184" t="s">
        <v>800</v>
      </c>
      <c r="Q20" s="184" t="s">
        <v>801</v>
      </c>
    </row>
    <row r="21" spans="2:17" x14ac:dyDescent="0.25">
      <c r="B21" s="176">
        <v>11</v>
      </c>
      <c r="C21" s="176" t="s">
        <v>1038</v>
      </c>
      <c r="D21" s="186" t="s">
        <v>209</v>
      </c>
      <c r="E21" s="186" t="s">
        <v>130</v>
      </c>
      <c r="F21" s="186" t="s">
        <v>761</v>
      </c>
      <c r="G21" s="186" t="s">
        <v>190</v>
      </c>
      <c r="H21" s="81">
        <v>59</v>
      </c>
      <c r="I21" s="186" t="s">
        <v>210</v>
      </c>
      <c r="J21" s="186" t="s">
        <v>210</v>
      </c>
      <c r="K21" s="276">
        <v>4.4050925925925931E-2</v>
      </c>
      <c r="L21" s="200">
        <v>1</v>
      </c>
      <c r="M21" s="176">
        <v>3</v>
      </c>
      <c r="N21" s="176">
        <v>26</v>
      </c>
      <c r="O21" s="186" t="s">
        <v>634</v>
      </c>
      <c r="P21" s="184" t="s">
        <v>802</v>
      </c>
      <c r="Q21" s="184" t="s">
        <v>803</v>
      </c>
    </row>
    <row r="22" spans="2:17" x14ac:dyDescent="0.25">
      <c r="B22" s="176">
        <v>12</v>
      </c>
      <c r="C22" s="176" t="s">
        <v>1039</v>
      </c>
      <c r="D22" s="186" t="s">
        <v>4</v>
      </c>
      <c r="E22" s="186" t="s">
        <v>7</v>
      </c>
      <c r="F22" s="186" t="s">
        <v>345</v>
      </c>
      <c r="G22" s="186" t="s">
        <v>186</v>
      </c>
      <c r="H22" s="81">
        <v>81</v>
      </c>
      <c r="I22" s="186" t="s">
        <v>804</v>
      </c>
      <c r="J22" s="186" t="s">
        <v>805</v>
      </c>
      <c r="K22" s="276">
        <v>4.6203703703703698E-2</v>
      </c>
      <c r="L22" s="200">
        <v>1</v>
      </c>
      <c r="M22" s="176">
        <v>6</v>
      </c>
      <c r="N22" s="176">
        <v>32</v>
      </c>
      <c r="O22" s="186" t="s">
        <v>15</v>
      </c>
      <c r="P22" s="184" t="s">
        <v>806</v>
      </c>
      <c r="Q22" s="184" t="s">
        <v>199</v>
      </c>
    </row>
    <row r="23" spans="2:17" x14ac:dyDescent="0.25">
      <c r="B23" s="176">
        <v>13</v>
      </c>
      <c r="C23" s="176" t="s">
        <v>1040</v>
      </c>
      <c r="D23" s="186" t="s">
        <v>691</v>
      </c>
      <c r="E23" s="186" t="s">
        <v>6</v>
      </c>
      <c r="F23" s="186" t="s">
        <v>345</v>
      </c>
      <c r="G23" s="186" t="s">
        <v>190</v>
      </c>
      <c r="H23" s="81">
        <v>98</v>
      </c>
      <c r="I23" s="186" t="s">
        <v>807</v>
      </c>
      <c r="J23" s="186" t="s">
        <v>808</v>
      </c>
      <c r="K23" s="276">
        <v>5.212962962962963E-2</v>
      </c>
      <c r="L23" s="200">
        <v>1</v>
      </c>
      <c r="M23" s="176">
        <v>15</v>
      </c>
      <c r="N23" s="176">
        <v>4</v>
      </c>
      <c r="O23" s="186" t="s">
        <v>28</v>
      </c>
      <c r="P23" s="184" t="s">
        <v>809</v>
      </c>
      <c r="Q23" s="184" t="s">
        <v>196</v>
      </c>
    </row>
    <row r="24" spans="2:17" x14ac:dyDescent="0.25">
      <c r="B24" s="176">
        <v>14</v>
      </c>
      <c r="C24" s="176" t="s">
        <v>1041</v>
      </c>
      <c r="D24" s="186" t="s">
        <v>761</v>
      </c>
      <c r="E24" s="186" t="s">
        <v>130</v>
      </c>
      <c r="F24" s="186" t="s">
        <v>4</v>
      </c>
      <c r="G24" s="186" t="s">
        <v>188</v>
      </c>
      <c r="H24" s="81">
        <v>133</v>
      </c>
      <c r="I24" s="186" t="s">
        <v>210</v>
      </c>
      <c r="J24" s="186" t="s">
        <v>210</v>
      </c>
      <c r="K24" s="276">
        <v>5.4166666666666669E-2</v>
      </c>
      <c r="L24" s="200">
        <v>1</v>
      </c>
      <c r="M24" s="176">
        <v>18</v>
      </c>
      <c r="N24" s="176">
        <v>0</v>
      </c>
      <c r="O24" s="186" t="s">
        <v>297</v>
      </c>
      <c r="P24" s="184" t="s">
        <v>810</v>
      </c>
      <c r="Q24" s="184" t="s">
        <v>387</v>
      </c>
    </row>
    <row r="25" spans="2:17" x14ac:dyDescent="0.25">
      <c r="B25" s="176">
        <v>15</v>
      </c>
      <c r="C25" s="176" t="s">
        <v>1042</v>
      </c>
      <c r="D25" s="186" t="s">
        <v>206</v>
      </c>
      <c r="E25" s="186" t="s">
        <v>130</v>
      </c>
      <c r="F25" s="186" t="s">
        <v>209</v>
      </c>
      <c r="G25" s="186" t="s">
        <v>188</v>
      </c>
      <c r="H25" s="81">
        <v>56</v>
      </c>
      <c r="I25" s="186" t="s">
        <v>210</v>
      </c>
      <c r="J25" s="186" t="s">
        <v>210</v>
      </c>
      <c r="K25" s="276">
        <v>4.4282407407407409E-2</v>
      </c>
      <c r="L25" s="200">
        <v>1</v>
      </c>
      <c r="M25" s="176">
        <v>3</v>
      </c>
      <c r="N25" s="176">
        <v>46</v>
      </c>
      <c r="O25" s="186" t="s">
        <v>811</v>
      </c>
      <c r="P25" s="184" t="s">
        <v>812</v>
      </c>
      <c r="Q25" s="184" t="s">
        <v>813</v>
      </c>
    </row>
    <row r="26" spans="2:17" x14ac:dyDescent="0.25">
      <c r="B26" s="176">
        <v>16</v>
      </c>
      <c r="C26" s="176" t="s">
        <v>1043</v>
      </c>
      <c r="D26" s="186" t="s">
        <v>762</v>
      </c>
      <c r="E26" s="186" t="s">
        <v>130</v>
      </c>
      <c r="F26" s="186" t="s">
        <v>760</v>
      </c>
      <c r="G26" s="186" t="s">
        <v>188</v>
      </c>
      <c r="H26" s="81">
        <v>58</v>
      </c>
      <c r="I26" s="186" t="s">
        <v>210</v>
      </c>
      <c r="J26" s="186" t="s">
        <v>210</v>
      </c>
      <c r="K26" s="276">
        <v>3.6979166666666667E-2</v>
      </c>
      <c r="L26" s="200">
        <v>0</v>
      </c>
      <c r="M26" s="176">
        <v>53</v>
      </c>
      <c r="N26" s="176">
        <v>15</v>
      </c>
      <c r="O26" s="186" t="s">
        <v>278</v>
      </c>
      <c r="P26" s="184" t="s">
        <v>814</v>
      </c>
      <c r="Q26" s="184" t="s">
        <v>279</v>
      </c>
    </row>
    <row r="27" spans="2:17" x14ac:dyDescent="0.25">
      <c r="B27" s="176">
        <v>17</v>
      </c>
      <c r="C27" s="176" t="s">
        <v>1044</v>
      </c>
      <c r="D27" s="186" t="s">
        <v>760</v>
      </c>
      <c r="E27" s="186" t="s">
        <v>130</v>
      </c>
      <c r="F27" s="186" t="s">
        <v>691</v>
      </c>
      <c r="G27" s="186" t="s">
        <v>197</v>
      </c>
      <c r="H27" s="81">
        <v>201</v>
      </c>
      <c r="I27" s="186" t="s">
        <v>210</v>
      </c>
      <c r="J27" s="186" t="s">
        <v>210</v>
      </c>
      <c r="K27" s="276">
        <v>6.4490740740740737E-2</v>
      </c>
      <c r="L27" s="200">
        <v>1</v>
      </c>
      <c r="M27" s="176">
        <v>32</v>
      </c>
      <c r="N27" s="176">
        <v>52</v>
      </c>
      <c r="O27" s="186" t="s">
        <v>437</v>
      </c>
      <c r="P27" s="184" t="s">
        <v>815</v>
      </c>
      <c r="Q27" s="184" t="s">
        <v>816</v>
      </c>
    </row>
    <row r="28" spans="2:17" x14ac:dyDescent="0.25">
      <c r="B28" s="176">
        <v>18</v>
      </c>
      <c r="C28" s="176" t="s">
        <v>1045</v>
      </c>
      <c r="D28" s="186" t="s">
        <v>209</v>
      </c>
      <c r="E28" s="186" t="s">
        <v>130</v>
      </c>
      <c r="F28" s="186" t="s">
        <v>762</v>
      </c>
      <c r="G28" s="186" t="s">
        <v>184</v>
      </c>
      <c r="H28" s="81">
        <v>38</v>
      </c>
      <c r="I28" s="186" t="s">
        <v>817</v>
      </c>
      <c r="J28" s="186" t="s">
        <v>210</v>
      </c>
      <c r="K28" s="276">
        <v>3.3379629629629634E-2</v>
      </c>
      <c r="L28" s="200">
        <v>0</v>
      </c>
      <c r="M28" s="176">
        <v>48</v>
      </c>
      <c r="N28" s="176">
        <v>4</v>
      </c>
      <c r="O28" s="186" t="s">
        <v>626</v>
      </c>
      <c r="P28" s="184" t="s">
        <v>818</v>
      </c>
      <c r="Q28" s="184" t="s">
        <v>819</v>
      </c>
    </row>
    <row r="29" spans="2:17" x14ac:dyDescent="0.25">
      <c r="B29" s="176">
        <v>19</v>
      </c>
      <c r="C29" s="176" t="s">
        <v>1046</v>
      </c>
      <c r="D29" s="186" t="s">
        <v>4</v>
      </c>
      <c r="E29" s="186" t="s">
        <v>130</v>
      </c>
      <c r="F29" s="186" t="s">
        <v>206</v>
      </c>
      <c r="G29" s="186" t="s">
        <v>190</v>
      </c>
      <c r="H29" s="81">
        <v>69</v>
      </c>
      <c r="I29" s="186" t="s">
        <v>210</v>
      </c>
      <c r="J29" s="186" t="s">
        <v>210</v>
      </c>
      <c r="K29" s="276">
        <v>4.3298611111111107E-2</v>
      </c>
      <c r="L29" s="200">
        <v>1</v>
      </c>
      <c r="M29" s="176">
        <v>2</v>
      </c>
      <c r="N29" s="176">
        <v>21</v>
      </c>
      <c r="O29" s="186" t="s">
        <v>820</v>
      </c>
      <c r="P29" s="184" t="s">
        <v>821</v>
      </c>
      <c r="Q29" s="184" t="s">
        <v>822</v>
      </c>
    </row>
    <row r="30" spans="2:17" x14ac:dyDescent="0.25">
      <c r="B30" s="176">
        <v>20</v>
      </c>
      <c r="C30" s="176" t="s">
        <v>1047</v>
      </c>
      <c r="D30" s="186" t="s">
        <v>345</v>
      </c>
      <c r="E30" s="186" t="s">
        <v>6</v>
      </c>
      <c r="F30" s="186" t="s">
        <v>761</v>
      </c>
      <c r="G30" s="186" t="s">
        <v>186</v>
      </c>
      <c r="H30" s="81">
        <v>60</v>
      </c>
      <c r="I30" s="186" t="s">
        <v>823</v>
      </c>
      <c r="J30" s="186" t="s">
        <v>824</v>
      </c>
      <c r="K30" s="276">
        <v>4.4826388888888895E-2</v>
      </c>
      <c r="L30" s="200">
        <v>1</v>
      </c>
      <c r="M30" s="176">
        <v>4</v>
      </c>
      <c r="N30" s="176">
        <v>33</v>
      </c>
      <c r="O30" s="186" t="s">
        <v>306</v>
      </c>
      <c r="P30" s="184" t="s">
        <v>825</v>
      </c>
      <c r="Q30" s="184" t="s">
        <v>235</v>
      </c>
    </row>
    <row r="31" spans="2:17" x14ac:dyDescent="0.25">
      <c r="B31" s="176">
        <v>21</v>
      </c>
      <c r="C31" s="176" t="s">
        <v>1048</v>
      </c>
      <c r="D31" s="186" t="s">
        <v>691</v>
      </c>
      <c r="E31" s="186" t="s">
        <v>7</v>
      </c>
      <c r="F31" s="186" t="s">
        <v>761</v>
      </c>
      <c r="G31" s="186" t="s">
        <v>186</v>
      </c>
      <c r="H31" s="81">
        <v>116</v>
      </c>
      <c r="I31" s="186" t="s">
        <v>826</v>
      </c>
      <c r="J31" s="186" t="s">
        <v>827</v>
      </c>
      <c r="K31" s="276">
        <v>5.3645833333333337E-2</v>
      </c>
      <c r="L31" s="200">
        <v>1</v>
      </c>
      <c r="M31" s="176">
        <v>17</v>
      </c>
      <c r="N31" s="176">
        <v>15</v>
      </c>
      <c r="O31" s="186" t="s">
        <v>828</v>
      </c>
      <c r="P31" s="184" t="s">
        <v>829</v>
      </c>
      <c r="Q31" s="184" t="s">
        <v>830</v>
      </c>
    </row>
    <row r="32" spans="2:17" x14ac:dyDescent="0.25">
      <c r="B32" s="176">
        <v>22</v>
      </c>
      <c r="C32" s="176" t="s">
        <v>1049</v>
      </c>
      <c r="D32" s="186" t="s">
        <v>206</v>
      </c>
      <c r="E32" s="186" t="s">
        <v>130</v>
      </c>
      <c r="F32" s="186" t="s">
        <v>345</v>
      </c>
      <c r="G32" s="186" t="s">
        <v>188</v>
      </c>
      <c r="H32" s="81">
        <v>42</v>
      </c>
      <c r="I32" s="186" t="s">
        <v>210</v>
      </c>
      <c r="J32" s="186" t="s">
        <v>219</v>
      </c>
      <c r="K32" s="276">
        <v>3.7569444444444447E-2</v>
      </c>
      <c r="L32" s="200">
        <v>0</v>
      </c>
      <c r="M32" s="176">
        <v>54</v>
      </c>
      <c r="N32" s="176">
        <v>6</v>
      </c>
      <c r="O32" s="186" t="s">
        <v>13</v>
      </c>
      <c r="P32" s="184" t="s">
        <v>831</v>
      </c>
      <c r="Q32" s="184" t="s">
        <v>832</v>
      </c>
    </row>
    <row r="33" spans="2:17" x14ac:dyDescent="0.25">
      <c r="B33" s="176">
        <v>23</v>
      </c>
      <c r="C33" s="176" t="s">
        <v>1050</v>
      </c>
      <c r="D33" s="186" t="s">
        <v>762</v>
      </c>
      <c r="E33" s="186" t="s">
        <v>6</v>
      </c>
      <c r="F33" s="186" t="s">
        <v>4</v>
      </c>
      <c r="G33" s="186" t="s">
        <v>186</v>
      </c>
      <c r="H33" s="81">
        <v>56</v>
      </c>
      <c r="I33" s="186" t="s">
        <v>369</v>
      </c>
      <c r="J33" s="186" t="s">
        <v>363</v>
      </c>
      <c r="K33" s="276">
        <v>4.553240740740741E-2</v>
      </c>
      <c r="L33" s="200">
        <v>1</v>
      </c>
      <c r="M33" s="176">
        <v>5</v>
      </c>
      <c r="N33" s="176">
        <v>34</v>
      </c>
      <c r="O33" s="186" t="s">
        <v>364</v>
      </c>
      <c r="P33" s="184" t="s">
        <v>833</v>
      </c>
      <c r="Q33" s="184" t="s">
        <v>492</v>
      </c>
    </row>
    <row r="34" spans="2:17" x14ac:dyDescent="0.25">
      <c r="B34" s="176">
        <v>24</v>
      </c>
      <c r="C34" s="176" t="s">
        <v>1051</v>
      </c>
      <c r="D34" s="186" t="s">
        <v>760</v>
      </c>
      <c r="E34" s="186" t="s">
        <v>130</v>
      </c>
      <c r="F34" s="186" t="s">
        <v>209</v>
      </c>
      <c r="G34" s="186" t="s">
        <v>188</v>
      </c>
      <c r="H34" s="81">
        <v>38</v>
      </c>
      <c r="I34" s="186" t="s">
        <v>210</v>
      </c>
      <c r="J34" s="186" t="s">
        <v>210</v>
      </c>
      <c r="K34" s="276">
        <v>3.4895833333333334E-2</v>
      </c>
      <c r="L34" s="200">
        <v>0</v>
      </c>
      <c r="M34" s="176">
        <v>50</v>
      </c>
      <c r="N34" s="176">
        <v>15</v>
      </c>
      <c r="O34" s="186" t="s">
        <v>834</v>
      </c>
      <c r="P34" s="184" t="s">
        <v>835</v>
      </c>
      <c r="Q34" s="184" t="s">
        <v>836</v>
      </c>
    </row>
    <row r="35" spans="2:17" x14ac:dyDescent="0.25">
      <c r="B35" s="176">
        <v>25</v>
      </c>
      <c r="C35" s="176" t="s">
        <v>1052</v>
      </c>
      <c r="D35" s="186" t="s">
        <v>209</v>
      </c>
      <c r="E35" s="186" t="s">
        <v>7</v>
      </c>
      <c r="F35" s="186" t="s">
        <v>691</v>
      </c>
      <c r="G35" s="186" t="s">
        <v>186</v>
      </c>
      <c r="H35" s="81">
        <v>74</v>
      </c>
      <c r="I35" s="186" t="s">
        <v>837</v>
      </c>
      <c r="J35" s="186" t="s">
        <v>838</v>
      </c>
      <c r="K35" s="276">
        <v>4.8043981481481479E-2</v>
      </c>
      <c r="L35" s="200">
        <v>1</v>
      </c>
      <c r="M35" s="176">
        <v>9</v>
      </c>
      <c r="N35" s="176">
        <v>11</v>
      </c>
      <c r="O35" s="186" t="s">
        <v>367</v>
      </c>
      <c r="P35" s="184" t="s">
        <v>839</v>
      </c>
      <c r="Q35" s="184" t="s">
        <v>840</v>
      </c>
    </row>
    <row r="36" spans="2:17" x14ac:dyDescent="0.25">
      <c r="B36" s="176">
        <v>26</v>
      </c>
      <c r="C36" s="176" t="s">
        <v>1053</v>
      </c>
      <c r="D36" s="186" t="s">
        <v>4</v>
      </c>
      <c r="E36" s="186" t="s">
        <v>7</v>
      </c>
      <c r="F36" s="186" t="s">
        <v>760</v>
      </c>
      <c r="G36" s="186" t="s">
        <v>186</v>
      </c>
      <c r="H36" s="81">
        <v>56</v>
      </c>
      <c r="I36" s="186" t="s">
        <v>841</v>
      </c>
      <c r="J36" s="186" t="s">
        <v>842</v>
      </c>
      <c r="K36" s="276">
        <v>3.982638888888889E-2</v>
      </c>
      <c r="L36" s="200">
        <v>0</v>
      </c>
      <c r="M36" s="176">
        <v>57</v>
      </c>
      <c r="N36" s="176">
        <v>21</v>
      </c>
      <c r="O36" s="186" t="s">
        <v>843</v>
      </c>
      <c r="P36" s="184" t="s">
        <v>844</v>
      </c>
      <c r="Q36" s="184" t="s">
        <v>845</v>
      </c>
    </row>
    <row r="37" spans="2:17" x14ac:dyDescent="0.25">
      <c r="B37" s="176">
        <v>27</v>
      </c>
      <c r="C37" s="176" t="s">
        <v>1054</v>
      </c>
      <c r="D37" s="186" t="s">
        <v>345</v>
      </c>
      <c r="E37" s="186" t="s">
        <v>130</v>
      </c>
      <c r="F37" s="186" t="s">
        <v>762</v>
      </c>
      <c r="G37" s="186" t="s">
        <v>190</v>
      </c>
      <c r="H37" s="81">
        <v>55</v>
      </c>
      <c r="I37" s="186" t="s">
        <v>846</v>
      </c>
      <c r="J37" s="186" t="s">
        <v>210</v>
      </c>
      <c r="K37" s="276">
        <v>3.8240740740740742E-2</v>
      </c>
      <c r="L37" s="200">
        <v>0</v>
      </c>
      <c r="M37" s="176">
        <v>55</v>
      </c>
      <c r="N37" s="176">
        <v>4</v>
      </c>
      <c r="O37" s="186" t="s">
        <v>847</v>
      </c>
      <c r="P37" s="184" t="s">
        <v>848</v>
      </c>
      <c r="Q37" s="184" t="s">
        <v>849</v>
      </c>
    </row>
    <row r="38" spans="2:17" x14ac:dyDescent="0.25">
      <c r="B38" s="176">
        <v>28</v>
      </c>
      <c r="C38" s="176" t="s">
        <v>1055</v>
      </c>
      <c r="D38" s="186" t="s">
        <v>761</v>
      </c>
      <c r="E38" s="186" t="s">
        <v>130</v>
      </c>
      <c r="F38" s="186" t="s">
        <v>206</v>
      </c>
      <c r="G38" s="186" t="s">
        <v>184</v>
      </c>
      <c r="H38" s="81">
        <v>49</v>
      </c>
      <c r="I38" s="186" t="s">
        <v>210</v>
      </c>
      <c r="J38" s="186" t="s">
        <v>210</v>
      </c>
      <c r="K38" s="276">
        <v>4.0601851851851854E-2</v>
      </c>
      <c r="L38" s="200">
        <v>0</v>
      </c>
      <c r="M38" s="176">
        <v>58</v>
      </c>
      <c r="N38" s="176">
        <v>28</v>
      </c>
      <c r="O38" s="186" t="s">
        <v>554</v>
      </c>
      <c r="P38" s="184" t="s">
        <v>850</v>
      </c>
      <c r="Q38" s="184" t="s">
        <v>851</v>
      </c>
    </row>
    <row r="39" spans="2:17" x14ac:dyDescent="0.25">
      <c r="B39" s="176">
        <v>29</v>
      </c>
      <c r="C39" s="176" t="s">
        <v>1056</v>
      </c>
      <c r="D39" s="186" t="s">
        <v>691</v>
      </c>
      <c r="E39" s="186" t="s">
        <v>130</v>
      </c>
      <c r="F39" s="186" t="s">
        <v>206</v>
      </c>
      <c r="G39" s="186" t="s">
        <v>184</v>
      </c>
      <c r="H39" s="81">
        <v>61</v>
      </c>
      <c r="I39" s="186" t="s">
        <v>852</v>
      </c>
      <c r="J39" s="186" t="s">
        <v>210</v>
      </c>
      <c r="K39" s="276">
        <v>4.4953703703703697E-2</v>
      </c>
      <c r="L39" s="200">
        <v>1</v>
      </c>
      <c r="M39" s="176">
        <v>4</v>
      </c>
      <c r="N39" s="176">
        <v>44</v>
      </c>
      <c r="O39" s="186" t="s">
        <v>12</v>
      </c>
      <c r="P39" s="184" t="s">
        <v>853</v>
      </c>
      <c r="Q39" s="184" t="s">
        <v>854</v>
      </c>
    </row>
    <row r="40" spans="2:17" x14ac:dyDescent="0.25">
      <c r="B40" s="176">
        <v>30</v>
      </c>
      <c r="C40" s="176" t="s">
        <v>1057</v>
      </c>
      <c r="D40" s="186" t="s">
        <v>761</v>
      </c>
      <c r="E40" s="186" t="s">
        <v>130</v>
      </c>
      <c r="F40" s="186" t="s">
        <v>762</v>
      </c>
      <c r="G40" s="186" t="s">
        <v>190</v>
      </c>
      <c r="H40" s="81">
        <v>53</v>
      </c>
      <c r="I40" s="186" t="s">
        <v>210</v>
      </c>
      <c r="J40" s="186" t="s">
        <v>210</v>
      </c>
      <c r="K40" s="276">
        <v>3.9918981481481479E-2</v>
      </c>
      <c r="L40" s="200">
        <v>0</v>
      </c>
      <c r="M40" s="176">
        <v>57</v>
      </c>
      <c r="N40" s="176">
        <v>29</v>
      </c>
      <c r="O40" s="186" t="s">
        <v>775</v>
      </c>
      <c r="P40" s="184" t="s">
        <v>855</v>
      </c>
      <c r="Q40" s="184" t="s">
        <v>777</v>
      </c>
    </row>
    <row r="41" spans="2:17" x14ac:dyDescent="0.25">
      <c r="B41" s="176">
        <v>31</v>
      </c>
      <c r="C41" s="176" t="s">
        <v>1058</v>
      </c>
      <c r="D41" s="186" t="s">
        <v>345</v>
      </c>
      <c r="E41" s="186" t="s">
        <v>130</v>
      </c>
      <c r="F41" s="186" t="s">
        <v>760</v>
      </c>
      <c r="G41" s="186" t="s">
        <v>190</v>
      </c>
      <c r="H41" s="81">
        <v>45</v>
      </c>
      <c r="I41" s="186" t="s">
        <v>856</v>
      </c>
      <c r="J41" s="186" t="s">
        <v>210</v>
      </c>
      <c r="K41" s="276">
        <v>3.4722222222222224E-2</v>
      </c>
      <c r="L41" s="200">
        <v>0</v>
      </c>
      <c r="M41" s="176">
        <v>50</v>
      </c>
      <c r="N41" s="176">
        <v>0</v>
      </c>
      <c r="O41" s="186" t="s">
        <v>356</v>
      </c>
      <c r="P41" s="184" t="s">
        <v>857</v>
      </c>
      <c r="Q41" s="184" t="s">
        <v>654</v>
      </c>
    </row>
    <row r="42" spans="2:17" x14ac:dyDescent="0.25">
      <c r="B42" s="176">
        <v>32</v>
      </c>
      <c r="C42" s="176" t="s">
        <v>1059</v>
      </c>
      <c r="D42" s="186" t="s">
        <v>4</v>
      </c>
      <c r="E42" s="186" t="s">
        <v>130</v>
      </c>
      <c r="F42" s="186" t="s">
        <v>209</v>
      </c>
      <c r="G42" s="186" t="s">
        <v>184</v>
      </c>
      <c r="H42" s="81">
        <v>38</v>
      </c>
      <c r="I42" s="186" t="s">
        <v>210</v>
      </c>
      <c r="J42" s="186" t="s">
        <v>858</v>
      </c>
      <c r="K42" s="276">
        <v>3.1863425925925927E-2</v>
      </c>
      <c r="L42" s="200">
        <v>0</v>
      </c>
      <c r="M42" s="176">
        <v>45</v>
      </c>
      <c r="N42" s="176">
        <v>53</v>
      </c>
      <c r="O42" s="186" t="s">
        <v>233</v>
      </c>
      <c r="P42" s="184" t="s">
        <v>859</v>
      </c>
      <c r="Q42" s="184" t="s">
        <v>860</v>
      </c>
    </row>
    <row r="43" spans="2:17" x14ac:dyDescent="0.25">
      <c r="B43" s="176">
        <v>33</v>
      </c>
      <c r="C43" s="176" t="s">
        <v>1060</v>
      </c>
      <c r="D43" s="186" t="s">
        <v>4</v>
      </c>
      <c r="E43" s="186" t="s">
        <v>130</v>
      </c>
      <c r="F43" s="186" t="s">
        <v>691</v>
      </c>
      <c r="G43" s="186" t="s">
        <v>190</v>
      </c>
      <c r="H43" s="81">
        <v>73</v>
      </c>
      <c r="I43" s="186" t="s">
        <v>210</v>
      </c>
      <c r="J43" s="186" t="s">
        <v>210</v>
      </c>
      <c r="K43" s="276">
        <v>4.4386574074074071E-2</v>
      </c>
      <c r="L43" s="200">
        <v>1</v>
      </c>
      <c r="M43" s="176">
        <v>3</v>
      </c>
      <c r="N43" s="176">
        <v>55</v>
      </c>
      <c r="O43" s="186" t="s">
        <v>212</v>
      </c>
      <c r="P43" s="184" t="s">
        <v>861</v>
      </c>
      <c r="Q43" s="184" t="s">
        <v>213</v>
      </c>
    </row>
    <row r="44" spans="2:17" x14ac:dyDescent="0.25">
      <c r="B44" s="176">
        <v>34</v>
      </c>
      <c r="C44" s="176" t="s">
        <v>1061</v>
      </c>
      <c r="D44" s="186" t="s">
        <v>209</v>
      </c>
      <c r="E44" s="186" t="s">
        <v>130</v>
      </c>
      <c r="F44" s="186" t="s">
        <v>345</v>
      </c>
      <c r="G44" s="186" t="s">
        <v>190</v>
      </c>
      <c r="H44" s="81">
        <v>58</v>
      </c>
      <c r="I44" s="186" t="s">
        <v>862</v>
      </c>
      <c r="J44" s="186" t="s">
        <v>210</v>
      </c>
      <c r="K44" s="276">
        <v>4.4837962962962961E-2</v>
      </c>
      <c r="L44" s="200">
        <v>1</v>
      </c>
      <c r="M44" s="176">
        <v>4</v>
      </c>
      <c r="N44" s="176">
        <v>34</v>
      </c>
      <c r="O44" s="186" t="s">
        <v>24</v>
      </c>
      <c r="P44" s="184" t="s">
        <v>863</v>
      </c>
      <c r="Q44" s="184" t="s">
        <v>493</v>
      </c>
    </row>
    <row r="45" spans="2:17" x14ac:dyDescent="0.25">
      <c r="B45" s="176">
        <v>35</v>
      </c>
      <c r="C45" s="176" t="s">
        <v>1062</v>
      </c>
      <c r="D45" s="186" t="s">
        <v>760</v>
      </c>
      <c r="E45" s="186" t="s">
        <v>6</v>
      </c>
      <c r="F45" s="186" t="s">
        <v>761</v>
      </c>
      <c r="G45" s="186" t="s">
        <v>190</v>
      </c>
      <c r="H45" s="81">
        <v>86</v>
      </c>
      <c r="I45" s="186" t="s">
        <v>359</v>
      </c>
      <c r="J45" s="186" t="s">
        <v>774</v>
      </c>
      <c r="K45" s="276">
        <v>5.0092592592592598E-2</v>
      </c>
      <c r="L45" s="200">
        <v>1</v>
      </c>
      <c r="M45" s="176">
        <v>12</v>
      </c>
      <c r="N45" s="176">
        <v>8</v>
      </c>
      <c r="O45" s="186" t="s">
        <v>383</v>
      </c>
      <c r="P45" s="184" t="s">
        <v>864</v>
      </c>
      <c r="Q45" s="184" t="s">
        <v>792</v>
      </c>
    </row>
    <row r="46" spans="2:17" x14ac:dyDescent="0.25">
      <c r="B46" s="176">
        <v>36</v>
      </c>
      <c r="C46" s="176" t="s">
        <v>1063</v>
      </c>
      <c r="D46" s="186" t="s">
        <v>762</v>
      </c>
      <c r="E46" s="186" t="s">
        <v>130</v>
      </c>
      <c r="F46" s="186" t="s">
        <v>206</v>
      </c>
      <c r="G46" s="186" t="s">
        <v>184</v>
      </c>
      <c r="H46" s="81">
        <v>32</v>
      </c>
      <c r="I46" s="186" t="s">
        <v>210</v>
      </c>
      <c r="J46" s="186" t="s">
        <v>210</v>
      </c>
      <c r="K46" s="276">
        <v>1.7847222222222223E-2</v>
      </c>
      <c r="L46" s="200">
        <v>0</v>
      </c>
      <c r="M46" s="176">
        <v>25</v>
      </c>
      <c r="N46" s="176">
        <v>42</v>
      </c>
      <c r="O46" s="186" t="s">
        <v>239</v>
      </c>
      <c r="P46" s="184" t="s">
        <v>865</v>
      </c>
      <c r="Q46" s="184" t="s">
        <v>240</v>
      </c>
    </row>
    <row r="47" spans="2:17" x14ac:dyDescent="0.25">
      <c r="B47" s="176">
        <v>37</v>
      </c>
      <c r="C47" s="176" t="s">
        <v>1064</v>
      </c>
      <c r="D47" s="186" t="s">
        <v>691</v>
      </c>
      <c r="E47" s="186" t="s">
        <v>6</v>
      </c>
      <c r="F47" s="186" t="s">
        <v>762</v>
      </c>
      <c r="G47" s="186" t="s">
        <v>186</v>
      </c>
      <c r="H47" s="81">
        <v>47</v>
      </c>
      <c r="I47" s="186" t="s">
        <v>866</v>
      </c>
      <c r="J47" s="186" t="s">
        <v>867</v>
      </c>
      <c r="K47" s="276">
        <v>4.1759259259259253E-2</v>
      </c>
      <c r="L47" s="200">
        <v>1</v>
      </c>
      <c r="M47" s="176">
        <v>0</v>
      </c>
      <c r="N47" s="176">
        <v>8</v>
      </c>
      <c r="O47" s="186" t="s">
        <v>627</v>
      </c>
      <c r="P47" s="184" t="s">
        <v>868</v>
      </c>
      <c r="Q47" s="184" t="s">
        <v>798</v>
      </c>
    </row>
    <row r="48" spans="2:17" x14ac:dyDescent="0.25">
      <c r="B48" s="176">
        <v>38</v>
      </c>
      <c r="C48" s="176" t="s">
        <v>1065</v>
      </c>
      <c r="D48" s="186" t="s">
        <v>206</v>
      </c>
      <c r="E48" s="186" t="s">
        <v>7</v>
      </c>
      <c r="F48" s="186" t="s">
        <v>760</v>
      </c>
      <c r="G48" s="186" t="s">
        <v>186</v>
      </c>
      <c r="H48" s="81">
        <v>59</v>
      </c>
      <c r="I48" s="186" t="s">
        <v>429</v>
      </c>
      <c r="J48" s="186" t="s">
        <v>790</v>
      </c>
      <c r="K48" s="276">
        <v>4.5902777777777772E-2</v>
      </c>
      <c r="L48" s="200">
        <v>1</v>
      </c>
      <c r="M48" s="176">
        <v>6</v>
      </c>
      <c r="N48" s="176">
        <v>6</v>
      </c>
      <c r="O48" s="186" t="s">
        <v>229</v>
      </c>
      <c r="P48" s="184" t="s">
        <v>869</v>
      </c>
      <c r="Q48" s="184" t="s">
        <v>801</v>
      </c>
    </row>
    <row r="49" spans="2:17" x14ac:dyDescent="0.25">
      <c r="B49" s="176">
        <v>39</v>
      </c>
      <c r="C49" s="176" t="s">
        <v>1066</v>
      </c>
      <c r="D49" s="186" t="s">
        <v>761</v>
      </c>
      <c r="E49" s="186" t="s">
        <v>130</v>
      </c>
      <c r="F49" s="186" t="s">
        <v>209</v>
      </c>
      <c r="G49" s="186" t="s">
        <v>190</v>
      </c>
      <c r="H49" s="81">
        <v>94</v>
      </c>
      <c r="I49" s="186" t="s">
        <v>210</v>
      </c>
      <c r="J49" s="186" t="s">
        <v>210</v>
      </c>
      <c r="K49" s="276">
        <v>5.0648148148148144E-2</v>
      </c>
      <c r="L49" s="200">
        <v>1</v>
      </c>
      <c r="M49" s="176">
        <v>12</v>
      </c>
      <c r="N49" s="176">
        <v>56</v>
      </c>
      <c r="O49" s="186" t="s">
        <v>634</v>
      </c>
      <c r="P49" s="184" t="s">
        <v>870</v>
      </c>
      <c r="Q49" s="184" t="s">
        <v>803</v>
      </c>
    </row>
    <row r="50" spans="2:17" x14ac:dyDescent="0.25">
      <c r="B50" s="176">
        <v>40</v>
      </c>
      <c r="C50" s="176" t="s">
        <v>1067</v>
      </c>
      <c r="D50" s="186" t="s">
        <v>345</v>
      </c>
      <c r="E50" s="186" t="s">
        <v>130</v>
      </c>
      <c r="F50" s="186" t="s">
        <v>4</v>
      </c>
      <c r="G50" s="186" t="s">
        <v>188</v>
      </c>
      <c r="H50" s="81">
        <v>106</v>
      </c>
      <c r="I50" s="186" t="s">
        <v>220</v>
      </c>
      <c r="J50" s="186" t="s">
        <v>210</v>
      </c>
      <c r="K50" s="276">
        <v>5.019675925925926E-2</v>
      </c>
      <c r="L50" s="200">
        <v>1</v>
      </c>
      <c r="M50" s="176">
        <v>12</v>
      </c>
      <c r="N50" s="176">
        <v>17</v>
      </c>
      <c r="O50" s="186" t="s">
        <v>264</v>
      </c>
      <c r="P50" s="184" t="s">
        <v>871</v>
      </c>
      <c r="Q50" s="184" t="s">
        <v>400</v>
      </c>
    </row>
    <row r="51" spans="2:17" x14ac:dyDescent="0.25">
      <c r="B51" s="176">
        <v>41</v>
      </c>
      <c r="C51" s="176" t="s">
        <v>1068</v>
      </c>
      <c r="D51" s="186" t="s">
        <v>345</v>
      </c>
      <c r="E51" s="186" t="s">
        <v>130</v>
      </c>
      <c r="F51" s="186" t="s">
        <v>691</v>
      </c>
      <c r="G51" s="186" t="s">
        <v>184</v>
      </c>
      <c r="H51" s="81">
        <v>28</v>
      </c>
      <c r="I51" s="186" t="s">
        <v>220</v>
      </c>
      <c r="J51" s="186" t="s">
        <v>210</v>
      </c>
      <c r="K51" s="276">
        <v>2.8587962962962964E-2</v>
      </c>
      <c r="L51" s="200">
        <v>0</v>
      </c>
      <c r="M51" s="176">
        <v>41</v>
      </c>
      <c r="N51" s="176">
        <v>10</v>
      </c>
      <c r="O51" s="186" t="s">
        <v>28</v>
      </c>
      <c r="P51" s="184" t="s">
        <v>872</v>
      </c>
      <c r="Q51" s="184" t="s">
        <v>196</v>
      </c>
    </row>
    <row r="52" spans="2:17" x14ac:dyDescent="0.25">
      <c r="B52" s="176">
        <v>42</v>
      </c>
      <c r="C52" s="176" t="s">
        <v>1069</v>
      </c>
      <c r="D52" s="186" t="s">
        <v>4</v>
      </c>
      <c r="E52" s="186" t="s">
        <v>130</v>
      </c>
      <c r="F52" s="186" t="s">
        <v>761</v>
      </c>
      <c r="G52" s="186" t="s">
        <v>188</v>
      </c>
      <c r="H52" s="81">
        <v>61</v>
      </c>
      <c r="I52" s="186" t="s">
        <v>210</v>
      </c>
      <c r="J52" s="186" t="s">
        <v>210</v>
      </c>
      <c r="K52" s="276">
        <v>3.9560185185185184E-2</v>
      </c>
      <c r="L52" s="200">
        <v>0</v>
      </c>
      <c r="M52" s="176">
        <v>56</v>
      </c>
      <c r="N52" s="176">
        <v>58</v>
      </c>
      <c r="O52" s="186" t="s">
        <v>297</v>
      </c>
      <c r="P52" s="184" t="s">
        <v>873</v>
      </c>
      <c r="Q52" s="184" t="s">
        <v>387</v>
      </c>
    </row>
    <row r="53" spans="2:17" x14ac:dyDescent="0.25">
      <c r="B53" s="176">
        <v>43</v>
      </c>
      <c r="C53" s="176" t="s">
        <v>1070</v>
      </c>
      <c r="D53" s="186" t="s">
        <v>209</v>
      </c>
      <c r="E53" s="186" t="s">
        <v>6</v>
      </c>
      <c r="F53" s="186" t="s">
        <v>206</v>
      </c>
      <c r="G53" s="186" t="s">
        <v>186</v>
      </c>
      <c r="H53" s="81">
        <v>60</v>
      </c>
      <c r="I53" s="186" t="s">
        <v>396</v>
      </c>
      <c r="J53" s="186" t="s">
        <v>874</v>
      </c>
      <c r="K53" s="276">
        <v>4.6388888888888889E-2</v>
      </c>
      <c r="L53" s="200">
        <v>1</v>
      </c>
      <c r="M53" s="176">
        <v>6</v>
      </c>
      <c r="N53" s="176">
        <v>48</v>
      </c>
      <c r="O53" s="186" t="s">
        <v>554</v>
      </c>
      <c r="P53" s="184" t="s">
        <v>875</v>
      </c>
      <c r="Q53" s="184" t="s">
        <v>185</v>
      </c>
    </row>
    <row r="54" spans="2:17" x14ac:dyDescent="0.25">
      <c r="B54" s="176">
        <v>44</v>
      </c>
      <c r="C54" s="176" t="s">
        <v>1071</v>
      </c>
      <c r="D54" s="186" t="s">
        <v>760</v>
      </c>
      <c r="E54" s="186" t="s">
        <v>6</v>
      </c>
      <c r="F54" s="186" t="s">
        <v>762</v>
      </c>
      <c r="G54" s="186" t="s">
        <v>186</v>
      </c>
      <c r="H54" s="81">
        <v>58</v>
      </c>
      <c r="I54" s="186" t="s">
        <v>876</v>
      </c>
      <c r="J54" s="186" t="s">
        <v>877</v>
      </c>
      <c r="K54" s="276">
        <v>4.6400462962962963E-2</v>
      </c>
      <c r="L54" s="200">
        <v>1</v>
      </c>
      <c r="M54" s="176">
        <v>6</v>
      </c>
      <c r="N54" s="176">
        <v>49</v>
      </c>
      <c r="O54" s="186" t="s">
        <v>718</v>
      </c>
      <c r="P54" s="184" t="s">
        <v>878</v>
      </c>
      <c r="Q54" s="184" t="s">
        <v>879</v>
      </c>
    </row>
    <row r="55" spans="2:17" x14ac:dyDescent="0.25">
      <c r="B55" s="176">
        <v>45</v>
      </c>
      <c r="C55" s="176" t="s">
        <v>1072</v>
      </c>
      <c r="D55" s="186" t="s">
        <v>691</v>
      </c>
      <c r="E55" s="186" t="s">
        <v>6</v>
      </c>
      <c r="F55" s="186" t="s">
        <v>760</v>
      </c>
      <c r="G55" s="186" t="s">
        <v>186</v>
      </c>
      <c r="H55" s="81">
        <v>82</v>
      </c>
      <c r="I55" s="186" t="s">
        <v>880</v>
      </c>
      <c r="J55" s="186" t="s">
        <v>881</v>
      </c>
      <c r="K55" s="276">
        <v>4.9733796296296297E-2</v>
      </c>
      <c r="L55" s="200">
        <v>1</v>
      </c>
      <c r="M55" s="176">
        <v>11</v>
      </c>
      <c r="N55" s="176">
        <v>37</v>
      </c>
      <c r="O55" s="186" t="s">
        <v>289</v>
      </c>
      <c r="P55" s="184" t="s">
        <v>882</v>
      </c>
      <c r="Q55" s="184" t="s">
        <v>193</v>
      </c>
    </row>
    <row r="56" spans="2:17" x14ac:dyDescent="0.25">
      <c r="B56" s="176">
        <v>46</v>
      </c>
      <c r="C56" s="176" t="s">
        <v>1073</v>
      </c>
      <c r="D56" s="186" t="s">
        <v>762</v>
      </c>
      <c r="E56" s="186" t="s">
        <v>130</v>
      </c>
      <c r="F56" s="186" t="s">
        <v>209</v>
      </c>
      <c r="G56" s="186" t="s">
        <v>184</v>
      </c>
      <c r="H56" s="81">
        <v>58</v>
      </c>
      <c r="I56" s="186" t="s">
        <v>210</v>
      </c>
      <c r="J56" s="186" t="s">
        <v>883</v>
      </c>
      <c r="K56" s="276">
        <v>4.0219907407407406E-2</v>
      </c>
      <c r="L56" s="200">
        <v>0</v>
      </c>
      <c r="M56" s="176">
        <v>57</v>
      </c>
      <c r="N56" s="176">
        <v>55</v>
      </c>
      <c r="O56" s="186" t="s">
        <v>626</v>
      </c>
      <c r="P56" s="184" t="s">
        <v>884</v>
      </c>
      <c r="Q56" s="184" t="s">
        <v>819</v>
      </c>
    </row>
    <row r="57" spans="2:17" x14ac:dyDescent="0.25">
      <c r="B57" s="176">
        <v>47</v>
      </c>
      <c r="C57" s="176" t="s">
        <v>1074</v>
      </c>
      <c r="D57" s="186" t="s">
        <v>206</v>
      </c>
      <c r="E57" s="186" t="s">
        <v>130</v>
      </c>
      <c r="F57" s="186" t="s">
        <v>4</v>
      </c>
      <c r="G57" s="186" t="s">
        <v>188</v>
      </c>
      <c r="H57" s="81">
        <v>57</v>
      </c>
      <c r="I57" s="186" t="s">
        <v>210</v>
      </c>
      <c r="J57" s="186" t="s">
        <v>210</v>
      </c>
      <c r="K57" s="276">
        <v>3.9444444444444442E-2</v>
      </c>
      <c r="L57" s="200">
        <v>0</v>
      </c>
      <c r="M57" s="176">
        <v>56</v>
      </c>
      <c r="N57" s="176">
        <v>48</v>
      </c>
      <c r="O57" s="186" t="s">
        <v>290</v>
      </c>
      <c r="P57" s="184" t="s">
        <v>885</v>
      </c>
      <c r="Q57" s="184" t="s">
        <v>291</v>
      </c>
    </row>
    <row r="58" spans="2:17" x14ac:dyDescent="0.25">
      <c r="B58" s="176">
        <v>48</v>
      </c>
      <c r="C58" s="176" t="s">
        <v>1075</v>
      </c>
      <c r="D58" s="186" t="s">
        <v>761</v>
      </c>
      <c r="E58" s="186" t="s">
        <v>7</v>
      </c>
      <c r="F58" s="186" t="s">
        <v>345</v>
      </c>
      <c r="G58" s="186" t="s">
        <v>186</v>
      </c>
      <c r="H58" s="81">
        <v>86</v>
      </c>
      <c r="I58" s="186" t="s">
        <v>886</v>
      </c>
      <c r="J58" s="186" t="s">
        <v>887</v>
      </c>
      <c r="K58" s="276">
        <v>4.9918981481481474E-2</v>
      </c>
      <c r="L58" s="200">
        <v>1</v>
      </c>
      <c r="M58" s="176">
        <v>11</v>
      </c>
      <c r="N58" s="176">
        <v>53</v>
      </c>
      <c r="O58" s="186" t="s">
        <v>306</v>
      </c>
      <c r="P58" s="184" t="s">
        <v>888</v>
      </c>
      <c r="Q58" s="184" t="s">
        <v>235</v>
      </c>
    </row>
    <row r="59" spans="2:17" x14ac:dyDescent="0.25">
      <c r="B59" s="176">
        <v>49</v>
      </c>
      <c r="C59" s="176" t="s">
        <v>1076</v>
      </c>
      <c r="D59" s="186" t="s">
        <v>761</v>
      </c>
      <c r="E59" s="186" t="s">
        <v>6</v>
      </c>
      <c r="F59" s="186" t="s">
        <v>691</v>
      </c>
      <c r="G59" s="186" t="s">
        <v>186</v>
      </c>
      <c r="H59" s="81">
        <v>112</v>
      </c>
      <c r="I59" s="186" t="s">
        <v>378</v>
      </c>
      <c r="J59" s="186" t="s">
        <v>889</v>
      </c>
      <c r="K59" s="276">
        <v>5.3715277777777772E-2</v>
      </c>
      <c r="L59" s="200">
        <v>1</v>
      </c>
      <c r="M59" s="176">
        <v>17</v>
      </c>
      <c r="N59" s="176">
        <v>21</v>
      </c>
      <c r="O59" s="186" t="s">
        <v>828</v>
      </c>
      <c r="P59" s="184" t="s">
        <v>890</v>
      </c>
      <c r="Q59" s="184" t="s">
        <v>830</v>
      </c>
    </row>
    <row r="60" spans="2:17" x14ac:dyDescent="0.25">
      <c r="B60" s="176">
        <v>50</v>
      </c>
      <c r="C60" s="176" t="s">
        <v>1077</v>
      </c>
      <c r="D60" s="186" t="s">
        <v>345</v>
      </c>
      <c r="E60" s="186" t="s">
        <v>6</v>
      </c>
      <c r="F60" s="186" t="s">
        <v>206</v>
      </c>
      <c r="G60" s="186" t="s">
        <v>186</v>
      </c>
      <c r="H60" s="81">
        <v>75</v>
      </c>
      <c r="I60" s="186" t="s">
        <v>418</v>
      </c>
      <c r="J60" s="186" t="s">
        <v>187</v>
      </c>
      <c r="K60" s="276">
        <v>4.7951388888888891E-2</v>
      </c>
      <c r="L60" s="200">
        <v>1</v>
      </c>
      <c r="M60" s="176">
        <v>9</v>
      </c>
      <c r="N60" s="176">
        <v>3</v>
      </c>
      <c r="O60" s="186" t="s">
        <v>13</v>
      </c>
      <c r="P60" s="184" t="s">
        <v>891</v>
      </c>
      <c r="Q60" s="184" t="s">
        <v>832</v>
      </c>
    </row>
    <row r="61" spans="2:17" x14ac:dyDescent="0.25">
      <c r="B61" s="176">
        <v>51</v>
      </c>
      <c r="C61" s="176" t="s">
        <v>1078</v>
      </c>
      <c r="D61" s="186" t="s">
        <v>4</v>
      </c>
      <c r="E61" s="186" t="s">
        <v>7</v>
      </c>
      <c r="F61" s="186" t="s">
        <v>762</v>
      </c>
      <c r="G61" s="186" t="s">
        <v>186</v>
      </c>
      <c r="H61" s="81">
        <v>58</v>
      </c>
      <c r="I61" s="186" t="s">
        <v>837</v>
      </c>
      <c r="J61" s="186" t="s">
        <v>892</v>
      </c>
      <c r="K61" s="276">
        <v>4.4120370370370372E-2</v>
      </c>
      <c r="L61" s="200">
        <v>1</v>
      </c>
      <c r="M61" s="176">
        <v>3</v>
      </c>
      <c r="N61" s="176">
        <v>32</v>
      </c>
      <c r="O61" s="186" t="s">
        <v>893</v>
      </c>
      <c r="P61" s="184" t="s">
        <v>894</v>
      </c>
      <c r="Q61" s="184" t="s">
        <v>895</v>
      </c>
    </row>
    <row r="62" spans="2:17" x14ac:dyDescent="0.25">
      <c r="B62" s="176">
        <v>52</v>
      </c>
      <c r="C62" s="176" t="s">
        <v>1079</v>
      </c>
      <c r="D62" s="186" t="s">
        <v>209</v>
      </c>
      <c r="E62" s="186" t="s">
        <v>130</v>
      </c>
      <c r="F62" s="186" t="s">
        <v>760</v>
      </c>
      <c r="G62" s="186" t="s">
        <v>184</v>
      </c>
      <c r="H62" s="81">
        <v>54</v>
      </c>
      <c r="I62" s="186" t="s">
        <v>210</v>
      </c>
      <c r="J62" s="186" t="s">
        <v>210</v>
      </c>
      <c r="K62" s="276">
        <v>3.9490740740740743E-2</v>
      </c>
      <c r="L62" s="200">
        <v>0</v>
      </c>
      <c r="M62" s="176">
        <v>56</v>
      </c>
      <c r="N62" s="176">
        <v>52</v>
      </c>
      <c r="O62" s="186" t="s">
        <v>354</v>
      </c>
      <c r="P62" s="184" t="s">
        <v>896</v>
      </c>
      <c r="Q62" s="184" t="s">
        <v>193</v>
      </c>
    </row>
    <row r="63" spans="2:17" x14ac:dyDescent="0.25">
      <c r="B63" s="176">
        <v>53</v>
      </c>
      <c r="C63" s="176" t="s">
        <v>1080</v>
      </c>
      <c r="D63" s="186" t="s">
        <v>691</v>
      </c>
      <c r="E63" s="186" t="s">
        <v>130</v>
      </c>
      <c r="F63" s="186" t="s">
        <v>209</v>
      </c>
      <c r="G63" s="186" t="s">
        <v>184</v>
      </c>
      <c r="H63" s="81">
        <v>23</v>
      </c>
      <c r="I63" s="186" t="s">
        <v>210</v>
      </c>
      <c r="J63" s="186" t="s">
        <v>210</v>
      </c>
      <c r="K63" s="276">
        <v>3.9907407407407412E-2</v>
      </c>
      <c r="L63" s="200">
        <v>0</v>
      </c>
      <c r="M63" s="176">
        <v>57</v>
      </c>
      <c r="N63" s="176">
        <v>28</v>
      </c>
      <c r="O63" s="186" t="s">
        <v>367</v>
      </c>
      <c r="P63" s="184" t="s">
        <v>897</v>
      </c>
      <c r="Q63" s="184" t="s">
        <v>898</v>
      </c>
    </row>
    <row r="64" spans="2:17" x14ac:dyDescent="0.25">
      <c r="B64" s="176">
        <v>54</v>
      </c>
      <c r="C64" s="176" t="s">
        <v>1081</v>
      </c>
      <c r="D64" s="186" t="s">
        <v>760</v>
      </c>
      <c r="E64" s="186" t="s">
        <v>6</v>
      </c>
      <c r="F64" s="186" t="s">
        <v>4</v>
      </c>
      <c r="G64" s="186" t="s">
        <v>186</v>
      </c>
      <c r="H64" s="81">
        <v>66</v>
      </c>
      <c r="I64" s="186" t="s">
        <v>375</v>
      </c>
      <c r="J64" s="186" t="s">
        <v>899</v>
      </c>
      <c r="K64" s="276">
        <v>4.4236111111111115E-2</v>
      </c>
      <c r="L64" s="200">
        <v>1</v>
      </c>
      <c r="M64" s="176">
        <v>3</v>
      </c>
      <c r="N64" s="176">
        <v>42</v>
      </c>
      <c r="O64" s="186" t="s">
        <v>843</v>
      </c>
      <c r="P64" s="184" t="s">
        <v>900</v>
      </c>
      <c r="Q64" s="184" t="s">
        <v>845</v>
      </c>
    </row>
    <row r="65" spans="2:17" x14ac:dyDescent="0.25">
      <c r="B65" s="176">
        <v>55</v>
      </c>
      <c r="C65" s="176" t="s">
        <v>1082</v>
      </c>
      <c r="D65" s="186" t="s">
        <v>762</v>
      </c>
      <c r="E65" s="186" t="s">
        <v>130</v>
      </c>
      <c r="F65" s="186" t="s">
        <v>345</v>
      </c>
      <c r="G65" s="186" t="s">
        <v>190</v>
      </c>
      <c r="H65" s="81">
        <v>68</v>
      </c>
      <c r="I65" s="186" t="s">
        <v>210</v>
      </c>
      <c r="J65" s="186" t="s">
        <v>901</v>
      </c>
      <c r="K65" s="276">
        <v>4.7453703703703699E-2</v>
      </c>
      <c r="L65" s="200">
        <v>1</v>
      </c>
      <c r="M65" s="176">
        <v>8</v>
      </c>
      <c r="N65" s="176">
        <v>20</v>
      </c>
      <c r="O65" s="186" t="s">
        <v>847</v>
      </c>
      <c r="P65" s="184" t="s">
        <v>902</v>
      </c>
      <c r="Q65" s="184" t="s">
        <v>849</v>
      </c>
    </row>
    <row r="66" spans="2:17" x14ac:dyDescent="0.25">
      <c r="B66" s="176">
        <v>56</v>
      </c>
      <c r="C66" s="176" t="s">
        <v>1083</v>
      </c>
      <c r="D66" s="186" t="s">
        <v>206</v>
      </c>
      <c r="E66" s="186" t="s">
        <v>130</v>
      </c>
      <c r="F66" s="186" t="s">
        <v>761</v>
      </c>
      <c r="G66" s="186" t="s">
        <v>188</v>
      </c>
      <c r="H66" s="81">
        <v>46</v>
      </c>
      <c r="I66" s="186" t="s">
        <v>210</v>
      </c>
      <c r="J66" s="186" t="s">
        <v>210</v>
      </c>
      <c r="K66" s="276">
        <v>4.1770833333333333E-2</v>
      </c>
      <c r="L66" s="200">
        <v>1</v>
      </c>
      <c r="M66" s="176">
        <v>0</v>
      </c>
      <c r="N66" s="176">
        <v>9</v>
      </c>
      <c r="O66" s="186" t="s">
        <v>554</v>
      </c>
      <c r="P66" s="184" t="s">
        <v>903</v>
      </c>
      <c r="Q66" s="184" t="s">
        <v>904</v>
      </c>
    </row>
    <row r="67" spans="2:17" x14ac:dyDescent="0.25">
      <c r="B67" s="176">
        <v>57</v>
      </c>
      <c r="C67" s="176" t="s">
        <v>1084</v>
      </c>
      <c r="D67" s="186" t="s">
        <v>206</v>
      </c>
      <c r="E67" s="186" t="s">
        <v>7</v>
      </c>
      <c r="F67" s="186" t="s">
        <v>691</v>
      </c>
      <c r="G67" s="186" t="s">
        <v>186</v>
      </c>
      <c r="H67" s="81">
        <v>134</v>
      </c>
      <c r="I67" s="186" t="s">
        <v>905</v>
      </c>
      <c r="J67" s="186" t="s">
        <v>906</v>
      </c>
      <c r="K67" s="276">
        <v>5.6712962962962965E-2</v>
      </c>
      <c r="L67" s="200">
        <v>1</v>
      </c>
      <c r="M67" s="176">
        <v>21</v>
      </c>
      <c r="N67" s="176">
        <v>40</v>
      </c>
      <c r="O67" s="186" t="s">
        <v>376</v>
      </c>
      <c r="P67" s="184" t="s">
        <v>907</v>
      </c>
      <c r="Q67" s="184" t="s">
        <v>377</v>
      </c>
    </row>
    <row r="68" spans="2:17" x14ac:dyDescent="0.25">
      <c r="B68" s="176">
        <v>58</v>
      </c>
      <c r="C68" s="176" t="s">
        <v>1085</v>
      </c>
      <c r="D68" s="186" t="s">
        <v>762</v>
      </c>
      <c r="E68" s="186" t="s">
        <v>6</v>
      </c>
      <c r="F68" s="186" t="s">
        <v>761</v>
      </c>
      <c r="G68" s="186" t="s">
        <v>186</v>
      </c>
      <c r="H68" s="81">
        <v>53</v>
      </c>
      <c r="I68" s="186" t="s">
        <v>908</v>
      </c>
      <c r="J68" s="186" t="s">
        <v>909</v>
      </c>
      <c r="K68" s="276">
        <v>4.6689814814814816E-2</v>
      </c>
      <c r="L68" s="200">
        <v>1</v>
      </c>
      <c r="M68" s="176">
        <v>7</v>
      </c>
      <c r="N68" s="176">
        <v>14</v>
      </c>
      <c r="O68" s="186" t="s">
        <v>497</v>
      </c>
      <c r="P68" s="184" t="s">
        <v>910</v>
      </c>
      <c r="Q68" s="184" t="s">
        <v>496</v>
      </c>
    </row>
    <row r="69" spans="2:17" x14ac:dyDescent="0.25">
      <c r="B69" s="176">
        <v>59</v>
      </c>
      <c r="C69" s="176" t="s">
        <v>1086</v>
      </c>
      <c r="D69" s="186" t="s">
        <v>760</v>
      </c>
      <c r="E69" s="186" t="s">
        <v>6</v>
      </c>
      <c r="F69" s="186" t="s">
        <v>345</v>
      </c>
      <c r="G69" s="186" t="s">
        <v>186</v>
      </c>
      <c r="H69" s="81">
        <v>60</v>
      </c>
      <c r="I69" s="186" t="s">
        <v>911</v>
      </c>
      <c r="J69" s="186" t="s">
        <v>442</v>
      </c>
      <c r="K69" s="276">
        <v>4.6527777777777779E-2</v>
      </c>
      <c r="L69" s="200">
        <v>1</v>
      </c>
      <c r="M69" s="176">
        <v>7</v>
      </c>
      <c r="N69" s="176">
        <v>0</v>
      </c>
      <c r="O69" s="186" t="s">
        <v>13</v>
      </c>
      <c r="P69" s="184" t="s">
        <v>912</v>
      </c>
      <c r="Q69" s="184" t="s">
        <v>168</v>
      </c>
    </row>
    <row r="70" spans="2:17" x14ac:dyDescent="0.25">
      <c r="B70" s="176">
        <v>60</v>
      </c>
      <c r="C70" s="176" t="s">
        <v>1087</v>
      </c>
      <c r="D70" s="186" t="s">
        <v>209</v>
      </c>
      <c r="E70" s="186" t="s">
        <v>6</v>
      </c>
      <c r="F70" s="186" t="s">
        <v>4</v>
      </c>
      <c r="G70" s="186" t="s">
        <v>186</v>
      </c>
      <c r="H70" s="81">
        <v>46</v>
      </c>
      <c r="I70" s="186" t="s">
        <v>375</v>
      </c>
      <c r="J70" s="186" t="s">
        <v>913</v>
      </c>
      <c r="K70" s="276">
        <v>3.965277777777778E-2</v>
      </c>
      <c r="L70" s="200">
        <v>0</v>
      </c>
      <c r="M70" s="176">
        <v>57</v>
      </c>
      <c r="N70" s="176">
        <v>6</v>
      </c>
      <c r="O70" s="186" t="s">
        <v>424</v>
      </c>
      <c r="P70" s="184" t="s">
        <v>914</v>
      </c>
      <c r="Q70" s="184" t="s">
        <v>425</v>
      </c>
    </row>
    <row r="71" spans="2:17" x14ac:dyDescent="0.25">
      <c r="B71" s="176">
        <v>61</v>
      </c>
      <c r="C71" s="176" t="s">
        <v>1088</v>
      </c>
      <c r="D71" s="186" t="s">
        <v>691</v>
      </c>
      <c r="E71" s="186" t="s">
        <v>6</v>
      </c>
      <c r="F71" s="186" t="s">
        <v>4</v>
      </c>
      <c r="G71" s="186" t="s">
        <v>186</v>
      </c>
      <c r="H71" s="81">
        <v>122</v>
      </c>
      <c r="I71" s="186" t="s">
        <v>915</v>
      </c>
      <c r="J71" s="186" t="s">
        <v>916</v>
      </c>
      <c r="K71" s="276">
        <v>5.4131944444444441E-2</v>
      </c>
      <c r="L71" s="200">
        <v>1</v>
      </c>
      <c r="M71" s="176">
        <v>17</v>
      </c>
      <c r="N71" s="176">
        <v>57</v>
      </c>
      <c r="O71" s="186" t="s">
        <v>731</v>
      </c>
      <c r="P71" s="184" t="s">
        <v>917</v>
      </c>
      <c r="Q71" s="184" t="s">
        <v>918</v>
      </c>
    </row>
    <row r="72" spans="2:17" x14ac:dyDescent="0.25">
      <c r="B72" s="176">
        <v>62</v>
      </c>
      <c r="C72" s="176" t="s">
        <v>1089</v>
      </c>
      <c r="D72" s="186" t="s">
        <v>345</v>
      </c>
      <c r="E72" s="186" t="s">
        <v>130</v>
      </c>
      <c r="F72" s="186" t="s">
        <v>209</v>
      </c>
      <c r="G72" s="186" t="s">
        <v>184</v>
      </c>
      <c r="H72" s="81">
        <v>89</v>
      </c>
      <c r="I72" s="186" t="s">
        <v>220</v>
      </c>
      <c r="J72" s="186" t="s">
        <v>919</v>
      </c>
      <c r="K72" s="276">
        <v>5.0300925925925923E-2</v>
      </c>
      <c r="L72" s="200">
        <v>1</v>
      </c>
      <c r="M72" s="176">
        <v>12</v>
      </c>
      <c r="N72" s="176">
        <v>26</v>
      </c>
      <c r="O72" s="186" t="s">
        <v>637</v>
      </c>
      <c r="P72" s="184" t="s">
        <v>920</v>
      </c>
      <c r="Q72" s="184" t="s">
        <v>921</v>
      </c>
    </row>
    <row r="73" spans="2:17" x14ac:dyDescent="0.25">
      <c r="B73" s="176">
        <v>63</v>
      </c>
      <c r="C73" s="176" t="s">
        <v>1090</v>
      </c>
      <c r="D73" s="186" t="s">
        <v>761</v>
      </c>
      <c r="E73" s="186" t="s">
        <v>7</v>
      </c>
      <c r="F73" s="186" t="s">
        <v>760</v>
      </c>
      <c r="G73" s="186" t="s">
        <v>186</v>
      </c>
      <c r="H73" s="81">
        <v>91</v>
      </c>
      <c r="I73" s="186" t="s">
        <v>922</v>
      </c>
      <c r="J73" s="186" t="s">
        <v>923</v>
      </c>
      <c r="K73" s="276">
        <v>5.0798611111111114E-2</v>
      </c>
      <c r="L73" s="200">
        <v>1</v>
      </c>
      <c r="M73" s="176">
        <v>13</v>
      </c>
      <c r="N73" s="176">
        <v>9</v>
      </c>
      <c r="O73" s="186" t="s">
        <v>723</v>
      </c>
      <c r="P73" s="184" t="s">
        <v>924</v>
      </c>
      <c r="Q73" s="184" t="s">
        <v>235</v>
      </c>
    </row>
    <row r="74" spans="2:17" x14ac:dyDescent="0.25">
      <c r="B74" s="176">
        <v>64</v>
      </c>
      <c r="C74" s="176" t="s">
        <v>1091</v>
      </c>
      <c r="D74" s="186" t="s">
        <v>206</v>
      </c>
      <c r="E74" s="186" t="s">
        <v>130</v>
      </c>
      <c r="F74" s="186" t="s">
        <v>762</v>
      </c>
      <c r="G74" s="186" t="s">
        <v>197</v>
      </c>
      <c r="H74" s="81">
        <v>83</v>
      </c>
      <c r="I74" s="186" t="s">
        <v>210</v>
      </c>
      <c r="J74" s="186" t="s">
        <v>210</v>
      </c>
      <c r="K74" s="276">
        <v>4.87037037037037E-2</v>
      </c>
      <c r="L74" s="200">
        <v>1</v>
      </c>
      <c r="M74" s="176">
        <v>10</v>
      </c>
      <c r="N74" s="176">
        <v>8</v>
      </c>
      <c r="O74" s="186" t="s">
        <v>236</v>
      </c>
      <c r="P74" s="184" t="s">
        <v>925</v>
      </c>
      <c r="Q74" s="184" t="s">
        <v>926</v>
      </c>
    </row>
    <row r="75" spans="2:17" x14ac:dyDescent="0.25">
      <c r="B75" s="176">
        <v>65</v>
      </c>
      <c r="C75" s="176" t="s">
        <v>1092</v>
      </c>
      <c r="D75" s="186" t="s">
        <v>762</v>
      </c>
      <c r="E75" s="186" t="s">
        <v>130</v>
      </c>
      <c r="F75" s="186" t="s">
        <v>691</v>
      </c>
      <c r="G75" s="186" t="s">
        <v>184</v>
      </c>
      <c r="H75" s="81">
        <v>113</v>
      </c>
      <c r="I75" s="186" t="s">
        <v>210</v>
      </c>
      <c r="J75" s="186" t="s">
        <v>271</v>
      </c>
      <c r="K75" s="276">
        <v>5.3182870370370366E-2</v>
      </c>
      <c r="L75" s="200">
        <v>1</v>
      </c>
      <c r="M75" s="176">
        <v>16</v>
      </c>
      <c r="N75" s="176">
        <v>35</v>
      </c>
      <c r="O75" s="186" t="s">
        <v>280</v>
      </c>
      <c r="P75" s="184" t="s">
        <v>927</v>
      </c>
      <c r="Q75" s="184" t="s">
        <v>281</v>
      </c>
    </row>
    <row r="76" spans="2:17" x14ac:dyDescent="0.25">
      <c r="B76" s="176">
        <v>66</v>
      </c>
      <c r="C76" s="176" t="s">
        <v>1093</v>
      </c>
      <c r="D76" s="186" t="s">
        <v>760</v>
      </c>
      <c r="E76" s="186" t="s">
        <v>6</v>
      </c>
      <c r="F76" s="186" t="s">
        <v>206</v>
      </c>
      <c r="G76" s="186" t="s">
        <v>186</v>
      </c>
      <c r="H76" s="81">
        <v>54</v>
      </c>
      <c r="I76" s="186" t="s">
        <v>276</v>
      </c>
      <c r="J76" s="186" t="s">
        <v>928</v>
      </c>
      <c r="K76" s="276">
        <v>4.6064814814814815E-2</v>
      </c>
      <c r="L76" s="200">
        <v>1</v>
      </c>
      <c r="M76" s="176">
        <v>6</v>
      </c>
      <c r="N76" s="176">
        <v>20</v>
      </c>
      <c r="O76" s="186" t="s">
        <v>304</v>
      </c>
      <c r="P76" s="184" t="s">
        <v>929</v>
      </c>
      <c r="Q76" s="184" t="s">
        <v>235</v>
      </c>
    </row>
    <row r="77" spans="2:17" x14ac:dyDescent="0.25">
      <c r="B77" s="176">
        <v>67</v>
      </c>
      <c r="C77" s="176" t="s">
        <v>1094</v>
      </c>
      <c r="D77" s="186" t="s">
        <v>209</v>
      </c>
      <c r="E77" s="186" t="s">
        <v>130</v>
      </c>
      <c r="F77" s="186" t="s">
        <v>761</v>
      </c>
      <c r="G77" s="186" t="s">
        <v>184</v>
      </c>
      <c r="H77" s="81">
        <v>87</v>
      </c>
      <c r="I77" s="186" t="s">
        <v>930</v>
      </c>
      <c r="J77" s="186" t="s">
        <v>210</v>
      </c>
      <c r="K77" s="276">
        <v>4.8912037037037039E-2</v>
      </c>
      <c r="L77" s="200">
        <v>1</v>
      </c>
      <c r="M77" s="176">
        <v>10</v>
      </c>
      <c r="N77" s="176">
        <v>26</v>
      </c>
      <c r="O77" s="186" t="s">
        <v>382</v>
      </c>
      <c r="P77" s="184" t="s">
        <v>931</v>
      </c>
      <c r="Q77" s="184" t="s">
        <v>646</v>
      </c>
    </row>
    <row r="78" spans="2:17" x14ac:dyDescent="0.25">
      <c r="B78" s="176">
        <v>68</v>
      </c>
      <c r="C78" s="176" t="s">
        <v>1095</v>
      </c>
      <c r="D78" s="186" t="s">
        <v>4</v>
      </c>
      <c r="E78" s="186" t="s">
        <v>7</v>
      </c>
      <c r="F78" s="186" t="s">
        <v>345</v>
      </c>
      <c r="G78" s="186" t="s">
        <v>186</v>
      </c>
      <c r="H78" s="81">
        <v>72</v>
      </c>
      <c r="I78" s="186" t="s">
        <v>932</v>
      </c>
      <c r="J78" s="186" t="s">
        <v>933</v>
      </c>
      <c r="K78" s="276">
        <v>4.4293981481481483E-2</v>
      </c>
      <c r="L78" s="200">
        <v>1</v>
      </c>
      <c r="M78" s="176">
        <v>3</v>
      </c>
      <c r="N78" s="176">
        <v>47</v>
      </c>
      <c r="O78" s="186" t="s">
        <v>273</v>
      </c>
      <c r="P78" s="184" t="s">
        <v>934</v>
      </c>
      <c r="Q78" s="184" t="s">
        <v>935</v>
      </c>
    </row>
    <row r="79" spans="2:17" x14ac:dyDescent="0.25">
      <c r="B79" s="176">
        <v>69</v>
      </c>
      <c r="C79" s="176" t="s">
        <v>1096</v>
      </c>
      <c r="D79" s="186" t="s">
        <v>691</v>
      </c>
      <c r="E79" s="186" t="s">
        <v>6</v>
      </c>
      <c r="F79" s="186" t="s">
        <v>345</v>
      </c>
      <c r="G79" s="186" t="s">
        <v>190</v>
      </c>
      <c r="H79" s="81">
        <v>58</v>
      </c>
      <c r="I79" s="186" t="s">
        <v>936</v>
      </c>
      <c r="J79" s="186" t="s">
        <v>937</v>
      </c>
      <c r="K79" s="276">
        <v>4.5104166666666667E-2</v>
      </c>
      <c r="L79" s="200">
        <v>1</v>
      </c>
      <c r="M79" s="176">
        <v>4</v>
      </c>
      <c r="N79" s="176">
        <v>57</v>
      </c>
      <c r="O79" s="186" t="s">
        <v>236</v>
      </c>
      <c r="P79" s="184" t="s">
        <v>938</v>
      </c>
      <c r="Q79" s="184" t="s">
        <v>939</v>
      </c>
    </row>
    <row r="80" spans="2:17" x14ac:dyDescent="0.25">
      <c r="B80" s="176">
        <v>70</v>
      </c>
      <c r="C80" s="176" t="s">
        <v>1097</v>
      </c>
      <c r="D80" s="186" t="s">
        <v>761</v>
      </c>
      <c r="E80" s="186" t="s">
        <v>6</v>
      </c>
      <c r="F80" s="186" t="s">
        <v>4</v>
      </c>
      <c r="G80" s="186" t="s">
        <v>186</v>
      </c>
      <c r="H80" s="81">
        <v>64</v>
      </c>
      <c r="I80" s="186" t="s">
        <v>940</v>
      </c>
      <c r="J80" s="186" t="s">
        <v>941</v>
      </c>
      <c r="K80" s="276">
        <v>4.5069444444444447E-2</v>
      </c>
      <c r="L80" s="200">
        <v>1</v>
      </c>
      <c r="M80" s="176">
        <v>4</v>
      </c>
      <c r="N80" s="176">
        <v>54</v>
      </c>
      <c r="O80" s="186" t="s">
        <v>13</v>
      </c>
      <c r="P80" s="184" t="s">
        <v>942</v>
      </c>
      <c r="Q80" s="184" t="s">
        <v>832</v>
      </c>
    </row>
    <row r="81" spans="2:17" x14ac:dyDescent="0.25">
      <c r="B81" s="176">
        <v>71</v>
      </c>
      <c r="C81" s="176" t="s">
        <v>1098</v>
      </c>
      <c r="D81" s="186" t="s">
        <v>206</v>
      </c>
      <c r="E81" s="186" t="s">
        <v>130</v>
      </c>
      <c r="F81" s="186" t="s">
        <v>209</v>
      </c>
      <c r="G81" s="186" t="s">
        <v>188</v>
      </c>
      <c r="H81" s="81">
        <v>35</v>
      </c>
      <c r="I81" s="186" t="s">
        <v>210</v>
      </c>
      <c r="J81" s="186" t="s">
        <v>210</v>
      </c>
      <c r="K81" s="276">
        <v>3.5069444444444445E-2</v>
      </c>
      <c r="L81" s="200">
        <v>0</v>
      </c>
      <c r="M81" s="176">
        <v>50</v>
      </c>
      <c r="N81" s="176">
        <v>30</v>
      </c>
      <c r="O81" s="186" t="s">
        <v>383</v>
      </c>
      <c r="P81" s="184" t="s">
        <v>943</v>
      </c>
      <c r="Q81" s="184" t="s">
        <v>792</v>
      </c>
    </row>
    <row r="82" spans="2:17" x14ac:dyDescent="0.25">
      <c r="B82" s="176">
        <v>72</v>
      </c>
      <c r="C82" s="176" t="s">
        <v>1099</v>
      </c>
      <c r="D82" s="186" t="s">
        <v>762</v>
      </c>
      <c r="E82" s="186" t="s">
        <v>130</v>
      </c>
      <c r="F82" s="186" t="s">
        <v>760</v>
      </c>
      <c r="G82" s="186" t="s">
        <v>188</v>
      </c>
      <c r="H82" s="81">
        <v>42</v>
      </c>
      <c r="I82" s="186" t="s">
        <v>210</v>
      </c>
      <c r="J82" s="186" t="s">
        <v>210</v>
      </c>
      <c r="K82" s="276">
        <v>3.0983796296296297E-2</v>
      </c>
      <c r="L82" s="200">
        <v>0</v>
      </c>
      <c r="M82" s="176">
        <v>44</v>
      </c>
      <c r="N82" s="176">
        <v>37</v>
      </c>
      <c r="O82" s="186" t="s">
        <v>944</v>
      </c>
      <c r="P82" s="184" t="s">
        <v>945</v>
      </c>
      <c r="Q82" s="184" t="s">
        <v>946</v>
      </c>
    </row>
    <row r="83" spans="2:17" x14ac:dyDescent="0.25">
      <c r="B83" s="176">
        <v>73</v>
      </c>
      <c r="C83" s="176" t="s">
        <v>1100</v>
      </c>
      <c r="D83" s="186" t="s">
        <v>760</v>
      </c>
      <c r="E83" s="186" t="s">
        <v>130</v>
      </c>
      <c r="F83" s="186" t="s">
        <v>691</v>
      </c>
      <c r="G83" s="186" t="s">
        <v>188</v>
      </c>
      <c r="H83" s="81">
        <v>69</v>
      </c>
      <c r="I83" s="186" t="s">
        <v>210</v>
      </c>
      <c r="J83" s="186" t="s">
        <v>947</v>
      </c>
      <c r="K83" s="276">
        <v>4.6435185185185184E-2</v>
      </c>
      <c r="L83" s="200">
        <v>1</v>
      </c>
      <c r="M83" s="176">
        <v>6</v>
      </c>
      <c r="N83" s="176">
        <v>52</v>
      </c>
      <c r="O83" s="186" t="s">
        <v>948</v>
      </c>
      <c r="P83" s="184" t="s">
        <v>949</v>
      </c>
      <c r="Q83" s="184" t="s">
        <v>950</v>
      </c>
    </row>
    <row r="84" spans="2:17" x14ac:dyDescent="0.25">
      <c r="B84" s="176">
        <v>74</v>
      </c>
      <c r="C84" s="176" t="s">
        <v>1101</v>
      </c>
      <c r="D84" s="186" t="s">
        <v>209</v>
      </c>
      <c r="E84" s="186" t="s">
        <v>6</v>
      </c>
      <c r="F84" s="186" t="s">
        <v>762</v>
      </c>
      <c r="G84" s="186" t="s">
        <v>195</v>
      </c>
      <c r="H84" s="81">
        <v>40</v>
      </c>
      <c r="I84" s="186" t="s">
        <v>951</v>
      </c>
      <c r="J84" s="186" t="s">
        <v>952</v>
      </c>
      <c r="K84" s="276">
        <v>3.9571759259259258E-2</v>
      </c>
      <c r="L84" s="200">
        <v>0</v>
      </c>
      <c r="M84" s="176">
        <v>56</v>
      </c>
      <c r="N84" s="176">
        <v>59</v>
      </c>
      <c r="O84" s="186" t="s">
        <v>811</v>
      </c>
      <c r="P84" s="184" t="s">
        <v>953</v>
      </c>
      <c r="Q84" s="184" t="s">
        <v>813</v>
      </c>
    </row>
    <row r="85" spans="2:17" x14ac:dyDescent="0.25">
      <c r="B85" s="176">
        <v>75</v>
      </c>
      <c r="C85" s="176" t="s">
        <v>1102</v>
      </c>
      <c r="D85" s="186" t="s">
        <v>4</v>
      </c>
      <c r="E85" s="186" t="s">
        <v>130</v>
      </c>
      <c r="F85" s="186" t="s">
        <v>206</v>
      </c>
      <c r="G85" s="186" t="s">
        <v>184</v>
      </c>
      <c r="H85" s="81">
        <v>46</v>
      </c>
      <c r="I85" s="186" t="s">
        <v>210</v>
      </c>
      <c r="J85" s="186" t="s">
        <v>210</v>
      </c>
      <c r="K85" s="276">
        <v>3.366898148148148E-2</v>
      </c>
      <c r="L85" s="200">
        <v>0</v>
      </c>
      <c r="M85" s="176">
        <v>48</v>
      </c>
      <c r="N85" s="176">
        <v>29</v>
      </c>
      <c r="O85" s="186" t="s">
        <v>237</v>
      </c>
      <c r="P85" s="184" t="s">
        <v>954</v>
      </c>
      <c r="Q85" s="184" t="s">
        <v>288</v>
      </c>
    </row>
    <row r="86" spans="2:17" x14ac:dyDescent="0.25">
      <c r="B86" s="176">
        <v>76</v>
      </c>
      <c r="C86" s="176" t="s">
        <v>1103</v>
      </c>
      <c r="D86" s="186" t="s">
        <v>345</v>
      </c>
      <c r="E86" s="186" t="s">
        <v>130</v>
      </c>
      <c r="F86" s="186" t="s">
        <v>761</v>
      </c>
      <c r="G86" s="186" t="s">
        <v>184</v>
      </c>
      <c r="H86" s="81">
        <v>71</v>
      </c>
      <c r="I86" s="186" t="s">
        <v>210</v>
      </c>
      <c r="J86" s="186" t="s">
        <v>210</v>
      </c>
      <c r="K86" s="276">
        <v>4.7291666666666669E-2</v>
      </c>
      <c r="L86" s="200">
        <v>1</v>
      </c>
      <c r="M86" s="176">
        <v>8</v>
      </c>
      <c r="N86" s="176">
        <v>6</v>
      </c>
      <c r="O86" s="186" t="s">
        <v>18</v>
      </c>
      <c r="P86" s="184" t="s">
        <v>955</v>
      </c>
      <c r="Q86" s="184" t="s">
        <v>198</v>
      </c>
    </row>
    <row r="87" spans="2:17" x14ac:dyDescent="0.25">
      <c r="B87" s="176">
        <v>77</v>
      </c>
      <c r="C87" s="176" t="s">
        <v>1104</v>
      </c>
      <c r="D87" s="186" t="s">
        <v>691</v>
      </c>
      <c r="E87" s="186" t="s">
        <v>6</v>
      </c>
      <c r="F87" s="186" t="s">
        <v>761</v>
      </c>
      <c r="G87" s="186" t="s">
        <v>186</v>
      </c>
      <c r="H87" s="81">
        <v>82</v>
      </c>
      <c r="I87" s="186" t="s">
        <v>956</v>
      </c>
      <c r="J87" s="186" t="s">
        <v>957</v>
      </c>
      <c r="K87" s="276">
        <v>4.9340277777777775E-2</v>
      </c>
      <c r="L87" s="200">
        <v>1</v>
      </c>
      <c r="M87" s="176">
        <v>11</v>
      </c>
      <c r="N87" s="176">
        <v>3</v>
      </c>
      <c r="O87" s="186" t="s">
        <v>958</v>
      </c>
      <c r="P87" s="184" t="s">
        <v>959</v>
      </c>
      <c r="Q87" s="184" t="s">
        <v>185</v>
      </c>
    </row>
    <row r="88" spans="2:17" x14ac:dyDescent="0.25">
      <c r="B88" s="176">
        <v>78</v>
      </c>
      <c r="C88" s="176" t="s">
        <v>1105</v>
      </c>
      <c r="D88" s="186" t="s">
        <v>206</v>
      </c>
      <c r="E88" s="186" t="s">
        <v>6</v>
      </c>
      <c r="F88" s="186" t="s">
        <v>345</v>
      </c>
      <c r="G88" s="186" t="s">
        <v>186</v>
      </c>
      <c r="H88" s="81">
        <v>46</v>
      </c>
      <c r="I88" s="186" t="s">
        <v>960</v>
      </c>
      <c r="J88" s="186" t="s">
        <v>961</v>
      </c>
      <c r="K88" s="276">
        <v>3.5347222222222217E-2</v>
      </c>
      <c r="L88" s="200">
        <v>0</v>
      </c>
      <c r="M88" s="176">
        <v>50</v>
      </c>
      <c r="N88" s="176">
        <v>54</v>
      </c>
      <c r="O88" s="186" t="s">
        <v>297</v>
      </c>
      <c r="P88" s="184" t="s">
        <v>962</v>
      </c>
      <c r="Q88" s="184" t="s">
        <v>374</v>
      </c>
    </row>
    <row r="89" spans="2:17" x14ac:dyDescent="0.25">
      <c r="B89" s="176">
        <v>79</v>
      </c>
      <c r="C89" s="176" t="s">
        <v>1106</v>
      </c>
      <c r="D89" s="186" t="s">
        <v>762</v>
      </c>
      <c r="E89" s="186" t="s">
        <v>6</v>
      </c>
      <c r="F89" s="186" t="s">
        <v>4</v>
      </c>
      <c r="G89" s="186" t="s">
        <v>186</v>
      </c>
      <c r="H89" s="81">
        <v>89</v>
      </c>
      <c r="I89" s="186" t="s">
        <v>442</v>
      </c>
      <c r="J89" s="186" t="s">
        <v>187</v>
      </c>
      <c r="K89" s="276">
        <v>4.9594907407407407E-2</v>
      </c>
      <c r="L89" s="200">
        <v>1</v>
      </c>
      <c r="M89" s="176">
        <v>11</v>
      </c>
      <c r="N89" s="176">
        <v>25</v>
      </c>
      <c r="O89" s="186" t="s">
        <v>555</v>
      </c>
      <c r="P89" s="184" t="s">
        <v>963</v>
      </c>
      <c r="Q89" s="184" t="s">
        <v>964</v>
      </c>
    </row>
    <row r="90" spans="2:17" x14ac:dyDescent="0.25">
      <c r="B90" s="176">
        <v>80</v>
      </c>
      <c r="C90" s="176" t="s">
        <v>1107</v>
      </c>
      <c r="D90" s="186" t="s">
        <v>760</v>
      </c>
      <c r="E90" s="186" t="s">
        <v>6</v>
      </c>
      <c r="F90" s="186" t="s">
        <v>209</v>
      </c>
      <c r="G90" s="186" t="s">
        <v>190</v>
      </c>
      <c r="H90" s="81">
        <v>180</v>
      </c>
      <c r="I90" s="186" t="s">
        <v>965</v>
      </c>
      <c r="J90" s="186" t="s">
        <v>966</v>
      </c>
      <c r="K90" s="276">
        <v>6.1620370370370374E-2</v>
      </c>
      <c r="L90" s="200">
        <v>1</v>
      </c>
      <c r="M90" s="176">
        <v>28</v>
      </c>
      <c r="N90" s="176">
        <v>44</v>
      </c>
      <c r="O90" s="186" t="s">
        <v>725</v>
      </c>
      <c r="P90" s="184" t="s">
        <v>967</v>
      </c>
      <c r="Q90" s="184" t="s">
        <v>968</v>
      </c>
    </row>
    <row r="91" spans="2:17" x14ac:dyDescent="0.25">
      <c r="B91" s="176">
        <v>81</v>
      </c>
      <c r="C91" s="176" t="s">
        <v>1108</v>
      </c>
      <c r="D91" s="186" t="s">
        <v>209</v>
      </c>
      <c r="E91" s="186" t="s">
        <v>130</v>
      </c>
      <c r="F91" s="186" t="s">
        <v>691</v>
      </c>
      <c r="G91" s="186" t="s">
        <v>190</v>
      </c>
      <c r="H91" s="81">
        <v>129</v>
      </c>
      <c r="I91" s="186" t="s">
        <v>930</v>
      </c>
      <c r="J91" s="186" t="s">
        <v>293</v>
      </c>
      <c r="K91" s="276">
        <v>5.5486111111111104E-2</v>
      </c>
      <c r="L91" s="200">
        <v>1</v>
      </c>
      <c r="M91" s="176">
        <v>19</v>
      </c>
      <c r="N91" s="176">
        <v>54</v>
      </c>
      <c r="O91" s="186" t="s">
        <v>24</v>
      </c>
      <c r="P91" s="184" t="s">
        <v>969</v>
      </c>
      <c r="Q91" s="184" t="s">
        <v>493</v>
      </c>
    </row>
    <row r="92" spans="2:17" x14ac:dyDescent="0.25">
      <c r="B92" s="176">
        <v>82</v>
      </c>
      <c r="C92" s="176" t="s">
        <v>1109</v>
      </c>
      <c r="D92" s="186" t="s">
        <v>4</v>
      </c>
      <c r="E92" s="186" t="s">
        <v>7</v>
      </c>
      <c r="F92" s="186" t="s">
        <v>760</v>
      </c>
      <c r="G92" s="186" t="s">
        <v>186</v>
      </c>
      <c r="H92" s="81">
        <v>55</v>
      </c>
      <c r="I92" s="186" t="s">
        <v>970</v>
      </c>
      <c r="J92" s="186" t="s">
        <v>971</v>
      </c>
      <c r="K92" s="276">
        <v>4.1909722222222223E-2</v>
      </c>
      <c r="L92" s="200">
        <v>1</v>
      </c>
      <c r="M92" s="176">
        <v>0</v>
      </c>
      <c r="N92" s="176">
        <v>21</v>
      </c>
      <c r="O92" s="186" t="s">
        <v>24</v>
      </c>
      <c r="P92" s="184" t="s">
        <v>972</v>
      </c>
      <c r="Q92" s="184" t="s">
        <v>493</v>
      </c>
    </row>
    <row r="93" spans="2:17" x14ac:dyDescent="0.25">
      <c r="B93" s="176">
        <v>83</v>
      </c>
      <c r="C93" s="176" t="s">
        <v>1110</v>
      </c>
      <c r="D93" s="186" t="s">
        <v>345</v>
      </c>
      <c r="E93" s="186" t="s">
        <v>130</v>
      </c>
      <c r="F93" s="186" t="s">
        <v>762</v>
      </c>
      <c r="G93" s="186" t="s">
        <v>188</v>
      </c>
      <c r="H93" s="81">
        <v>161</v>
      </c>
      <c r="I93" s="186" t="s">
        <v>220</v>
      </c>
      <c r="J93" s="186" t="s">
        <v>210</v>
      </c>
      <c r="K93" s="276">
        <v>5.7916666666666665E-2</v>
      </c>
      <c r="L93" s="200">
        <v>1</v>
      </c>
      <c r="M93" s="176">
        <v>23</v>
      </c>
      <c r="N93" s="176">
        <v>24</v>
      </c>
      <c r="O93" s="186" t="s">
        <v>630</v>
      </c>
      <c r="P93" s="184" t="s">
        <v>973</v>
      </c>
      <c r="Q93" s="184" t="s">
        <v>974</v>
      </c>
    </row>
    <row r="94" spans="2:17" x14ac:dyDescent="0.25">
      <c r="B94" s="176">
        <v>84</v>
      </c>
      <c r="C94" s="176" t="s">
        <v>1111</v>
      </c>
      <c r="D94" s="186" t="s">
        <v>761</v>
      </c>
      <c r="E94" s="186" t="s">
        <v>130</v>
      </c>
      <c r="F94" s="186" t="s">
        <v>206</v>
      </c>
      <c r="G94" s="186" t="s">
        <v>188</v>
      </c>
      <c r="H94" s="81">
        <v>75</v>
      </c>
      <c r="I94" s="186" t="s">
        <v>210</v>
      </c>
      <c r="J94" s="186" t="s">
        <v>210</v>
      </c>
      <c r="K94" s="276">
        <v>4.1990740740740745E-2</v>
      </c>
      <c r="L94" s="200">
        <v>1</v>
      </c>
      <c r="M94" s="176">
        <v>0</v>
      </c>
      <c r="N94" s="176">
        <v>28</v>
      </c>
      <c r="O94" s="186" t="s">
        <v>437</v>
      </c>
      <c r="P94" s="184" t="s">
        <v>975</v>
      </c>
      <c r="Q94" s="184" t="s">
        <v>849</v>
      </c>
    </row>
    <row r="95" spans="2:17" x14ac:dyDescent="0.25">
      <c r="B95" s="176">
        <v>85</v>
      </c>
      <c r="C95" s="176" t="s">
        <v>1112</v>
      </c>
      <c r="D95" s="186" t="s">
        <v>691</v>
      </c>
      <c r="E95" s="186" t="s">
        <v>130</v>
      </c>
      <c r="F95" s="186" t="s">
        <v>206</v>
      </c>
      <c r="G95" s="186" t="s">
        <v>184</v>
      </c>
      <c r="H95" s="81">
        <v>244</v>
      </c>
      <c r="I95" s="186" t="s">
        <v>210</v>
      </c>
      <c r="J95" s="186" t="s">
        <v>210</v>
      </c>
      <c r="K95" s="276">
        <v>6.822916666666666E-2</v>
      </c>
      <c r="L95" s="200">
        <v>1</v>
      </c>
      <c r="M95" s="176">
        <v>38</v>
      </c>
      <c r="N95" s="176">
        <v>15</v>
      </c>
      <c r="O95" s="186" t="s">
        <v>376</v>
      </c>
      <c r="P95" s="184" t="s">
        <v>976</v>
      </c>
      <c r="Q95" s="184" t="s">
        <v>377</v>
      </c>
    </row>
    <row r="96" spans="2:17" x14ac:dyDescent="0.25">
      <c r="B96" s="176">
        <v>86</v>
      </c>
      <c r="C96" s="176" t="s">
        <v>1113</v>
      </c>
      <c r="D96" s="186" t="s">
        <v>761</v>
      </c>
      <c r="E96" s="186" t="s">
        <v>130</v>
      </c>
      <c r="F96" s="186" t="s">
        <v>762</v>
      </c>
      <c r="G96" s="186" t="s">
        <v>190</v>
      </c>
      <c r="H96" s="81">
        <v>64</v>
      </c>
      <c r="I96" s="186" t="s">
        <v>210</v>
      </c>
      <c r="J96" s="186" t="s">
        <v>210</v>
      </c>
      <c r="K96" s="276">
        <v>4.2546296296296297E-2</v>
      </c>
      <c r="L96" s="200">
        <v>1</v>
      </c>
      <c r="M96" s="176">
        <v>1</v>
      </c>
      <c r="N96" s="176">
        <v>16</v>
      </c>
      <c r="O96" s="186" t="s">
        <v>497</v>
      </c>
      <c r="P96" s="184" t="s">
        <v>977</v>
      </c>
      <c r="Q96" s="184" t="s">
        <v>496</v>
      </c>
    </row>
    <row r="97" spans="2:17" x14ac:dyDescent="0.25">
      <c r="B97" s="176">
        <v>87</v>
      </c>
      <c r="C97" s="176" t="s">
        <v>1114</v>
      </c>
      <c r="D97" s="186" t="s">
        <v>345</v>
      </c>
      <c r="E97" s="186" t="s">
        <v>7</v>
      </c>
      <c r="F97" s="186" t="s">
        <v>760</v>
      </c>
      <c r="G97" s="186" t="s">
        <v>186</v>
      </c>
      <c r="H97" s="81">
        <v>53</v>
      </c>
      <c r="I97" s="186" t="s">
        <v>978</v>
      </c>
      <c r="J97" s="186" t="s">
        <v>979</v>
      </c>
      <c r="K97" s="276">
        <v>4.3761574074074078E-2</v>
      </c>
      <c r="L97" s="200">
        <v>1</v>
      </c>
      <c r="M97" s="176">
        <v>3</v>
      </c>
      <c r="N97" s="176">
        <v>1</v>
      </c>
      <c r="O97" s="186" t="s">
        <v>13</v>
      </c>
      <c r="P97" s="184" t="s">
        <v>980</v>
      </c>
      <c r="Q97" s="184" t="s">
        <v>168</v>
      </c>
    </row>
    <row r="98" spans="2:17" x14ac:dyDescent="0.25">
      <c r="B98" s="176">
        <v>88</v>
      </c>
      <c r="C98" s="176" t="s">
        <v>1115</v>
      </c>
      <c r="D98" s="186" t="s">
        <v>4</v>
      </c>
      <c r="E98" s="186" t="s">
        <v>130</v>
      </c>
      <c r="F98" s="186" t="s">
        <v>209</v>
      </c>
      <c r="G98" s="186" t="s">
        <v>184</v>
      </c>
      <c r="H98" s="81">
        <v>29</v>
      </c>
      <c r="I98" s="186" t="s">
        <v>210</v>
      </c>
      <c r="J98" s="186" t="s">
        <v>210</v>
      </c>
      <c r="K98" s="276">
        <v>2.6076388888888885E-2</v>
      </c>
      <c r="L98" s="200">
        <v>0</v>
      </c>
      <c r="M98" s="176">
        <v>37</v>
      </c>
      <c r="N98" s="176">
        <v>33</v>
      </c>
      <c r="O98" s="186" t="s">
        <v>269</v>
      </c>
      <c r="P98" s="184" t="s">
        <v>981</v>
      </c>
      <c r="Q98" s="184" t="s">
        <v>270</v>
      </c>
    </row>
    <row r="99" spans="2:17" x14ac:dyDescent="0.25">
      <c r="B99" s="176">
        <v>89</v>
      </c>
      <c r="C99" s="176" t="s">
        <v>1116</v>
      </c>
      <c r="D99" s="186" t="s">
        <v>4</v>
      </c>
      <c r="E99" s="186" t="s">
        <v>130</v>
      </c>
      <c r="F99" s="186" t="s">
        <v>691</v>
      </c>
      <c r="G99" s="186" t="s">
        <v>188</v>
      </c>
      <c r="H99" s="81">
        <v>85</v>
      </c>
      <c r="I99" s="186" t="s">
        <v>210</v>
      </c>
      <c r="J99" s="186" t="s">
        <v>210</v>
      </c>
      <c r="K99" s="276">
        <v>4.6956018518518522E-2</v>
      </c>
      <c r="L99" s="200">
        <v>1</v>
      </c>
      <c r="M99" s="176">
        <v>7</v>
      </c>
      <c r="N99" s="176">
        <v>37</v>
      </c>
      <c r="O99" s="186" t="s">
        <v>231</v>
      </c>
      <c r="P99" s="184" t="s">
        <v>982</v>
      </c>
      <c r="Q99" s="184" t="s">
        <v>983</v>
      </c>
    </row>
    <row r="100" spans="2:17" x14ac:dyDescent="0.25">
      <c r="B100" s="176">
        <v>90</v>
      </c>
      <c r="C100" s="176" t="s">
        <v>1117</v>
      </c>
      <c r="D100" s="186" t="s">
        <v>209</v>
      </c>
      <c r="E100" s="186" t="s">
        <v>130</v>
      </c>
      <c r="F100" s="186" t="s">
        <v>345</v>
      </c>
      <c r="G100" s="186" t="s">
        <v>190</v>
      </c>
      <c r="H100" s="81">
        <v>60</v>
      </c>
      <c r="I100" s="186" t="s">
        <v>441</v>
      </c>
      <c r="J100" s="186" t="s">
        <v>441</v>
      </c>
      <c r="K100" s="276">
        <v>4.5659722222222227E-2</v>
      </c>
      <c r="L100" s="200">
        <v>1</v>
      </c>
      <c r="M100" s="176">
        <v>5</v>
      </c>
      <c r="N100" s="176">
        <v>45</v>
      </c>
      <c r="O100" s="186" t="s">
        <v>637</v>
      </c>
      <c r="P100" s="184" t="s">
        <v>984</v>
      </c>
      <c r="Q100" s="184" t="s">
        <v>921</v>
      </c>
    </row>
    <row r="101" spans="2:17" x14ac:dyDescent="0.25">
      <c r="B101" s="176">
        <v>91</v>
      </c>
      <c r="C101" s="176" t="s">
        <v>1118</v>
      </c>
      <c r="D101" s="186" t="s">
        <v>760</v>
      </c>
      <c r="E101" s="186" t="s">
        <v>130</v>
      </c>
      <c r="F101" s="186" t="s">
        <v>761</v>
      </c>
      <c r="G101" s="186" t="s">
        <v>188</v>
      </c>
      <c r="H101" s="81">
        <v>144</v>
      </c>
      <c r="I101" s="186" t="s">
        <v>210</v>
      </c>
      <c r="J101" s="186" t="s">
        <v>210</v>
      </c>
      <c r="K101" s="276">
        <v>5.6909722222222216E-2</v>
      </c>
      <c r="L101" s="200">
        <v>1</v>
      </c>
      <c r="M101" s="176">
        <v>21</v>
      </c>
      <c r="N101" s="176">
        <v>57</v>
      </c>
      <c r="O101" s="186" t="s">
        <v>723</v>
      </c>
      <c r="P101" s="184" t="s">
        <v>985</v>
      </c>
      <c r="Q101" s="184" t="s">
        <v>235</v>
      </c>
    </row>
    <row r="102" spans="2:17" x14ac:dyDescent="0.25">
      <c r="B102" s="176">
        <v>92</v>
      </c>
      <c r="C102" s="176" t="s">
        <v>1119</v>
      </c>
      <c r="D102" s="186" t="s">
        <v>762</v>
      </c>
      <c r="E102" s="186" t="s">
        <v>6</v>
      </c>
      <c r="F102" s="186" t="s">
        <v>206</v>
      </c>
      <c r="G102" s="186" t="s">
        <v>186</v>
      </c>
      <c r="H102" s="81">
        <v>45</v>
      </c>
      <c r="I102" s="186" t="s">
        <v>986</v>
      </c>
      <c r="J102" s="186" t="s">
        <v>774</v>
      </c>
      <c r="K102" s="276">
        <v>4.4687499999999998E-2</v>
      </c>
      <c r="L102" s="200">
        <v>1</v>
      </c>
      <c r="M102" s="176">
        <v>4</v>
      </c>
      <c r="N102" s="176">
        <v>21</v>
      </c>
      <c r="O102" s="186" t="s">
        <v>236</v>
      </c>
      <c r="P102" s="184" t="s">
        <v>987</v>
      </c>
      <c r="Q102" s="184" t="s">
        <v>491</v>
      </c>
    </row>
    <row r="103" spans="2:17" x14ac:dyDescent="0.25">
      <c r="B103" s="176">
        <v>93</v>
      </c>
      <c r="C103" s="176" t="s">
        <v>1120</v>
      </c>
      <c r="D103" s="186" t="s">
        <v>691</v>
      </c>
      <c r="E103" s="186" t="s">
        <v>6</v>
      </c>
      <c r="F103" s="186" t="s">
        <v>762</v>
      </c>
      <c r="G103" s="186" t="s">
        <v>186</v>
      </c>
      <c r="H103" s="81">
        <v>53</v>
      </c>
      <c r="I103" s="186" t="s">
        <v>988</v>
      </c>
      <c r="J103" s="186" t="s">
        <v>989</v>
      </c>
      <c r="K103" s="276">
        <v>4.4618055555555557E-2</v>
      </c>
      <c r="L103" s="200">
        <v>1</v>
      </c>
      <c r="M103" s="176">
        <v>4</v>
      </c>
      <c r="N103" s="176">
        <v>15</v>
      </c>
      <c r="O103" s="186" t="s">
        <v>426</v>
      </c>
      <c r="P103" s="184" t="s">
        <v>990</v>
      </c>
      <c r="Q103" s="184" t="s">
        <v>427</v>
      </c>
    </row>
    <row r="104" spans="2:17" x14ac:dyDescent="0.25">
      <c r="B104" s="176">
        <v>94</v>
      </c>
      <c r="C104" s="176" t="s">
        <v>1121</v>
      </c>
      <c r="D104" s="186" t="s">
        <v>206</v>
      </c>
      <c r="E104" s="186" t="s">
        <v>7</v>
      </c>
      <c r="F104" s="186" t="s">
        <v>760</v>
      </c>
      <c r="G104" s="186" t="s">
        <v>186</v>
      </c>
      <c r="H104" s="81">
        <v>66</v>
      </c>
      <c r="I104" s="186" t="s">
        <v>991</v>
      </c>
      <c r="J104" s="186" t="s">
        <v>992</v>
      </c>
      <c r="K104" s="276">
        <v>4.701388888888889E-2</v>
      </c>
      <c r="L104" s="200">
        <v>1</v>
      </c>
      <c r="M104" s="176">
        <v>7</v>
      </c>
      <c r="N104" s="176">
        <v>42</v>
      </c>
      <c r="O104" s="186" t="s">
        <v>304</v>
      </c>
      <c r="P104" s="184" t="s">
        <v>993</v>
      </c>
      <c r="Q104" s="184" t="s">
        <v>235</v>
      </c>
    </row>
    <row r="105" spans="2:17" x14ac:dyDescent="0.25">
      <c r="B105" s="176">
        <v>95</v>
      </c>
      <c r="C105" s="176" t="s">
        <v>1122</v>
      </c>
      <c r="D105" s="186" t="s">
        <v>761</v>
      </c>
      <c r="E105" s="186" t="s">
        <v>6</v>
      </c>
      <c r="F105" s="186" t="s">
        <v>209</v>
      </c>
      <c r="G105" s="186" t="s">
        <v>190</v>
      </c>
      <c r="H105" s="81">
        <v>169</v>
      </c>
      <c r="I105" s="186" t="s">
        <v>994</v>
      </c>
      <c r="J105" s="186" t="s">
        <v>995</v>
      </c>
      <c r="K105" s="276">
        <v>6.0231481481481476E-2</v>
      </c>
      <c r="L105" s="200">
        <v>1</v>
      </c>
      <c r="M105" s="176">
        <v>26</v>
      </c>
      <c r="N105" s="176">
        <v>44</v>
      </c>
      <c r="O105" s="186" t="s">
        <v>382</v>
      </c>
      <c r="P105" s="184" t="s">
        <v>996</v>
      </c>
      <c r="Q105" s="184" t="s">
        <v>646</v>
      </c>
    </row>
    <row r="106" spans="2:17" x14ac:dyDescent="0.25">
      <c r="B106" s="176">
        <v>96</v>
      </c>
      <c r="C106" s="176" t="s">
        <v>1123</v>
      </c>
      <c r="D106" s="186" t="s">
        <v>345</v>
      </c>
      <c r="E106" s="186" t="s">
        <v>130</v>
      </c>
      <c r="F106" s="186" t="s">
        <v>4</v>
      </c>
      <c r="G106" s="186" t="s">
        <v>188</v>
      </c>
      <c r="H106" s="81">
        <v>63</v>
      </c>
      <c r="I106" s="186" t="s">
        <v>464</v>
      </c>
      <c r="J106" s="186" t="s">
        <v>210</v>
      </c>
      <c r="K106" s="276">
        <v>3.9502314814814816E-2</v>
      </c>
      <c r="L106" s="200">
        <v>0</v>
      </c>
      <c r="M106" s="176">
        <v>56</v>
      </c>
      <c r="N106" s="176">
        <v>53</v>
      </c>
      <c r="O106" s="186" t="s">
        <v>273</v>
      </c>
      <c r="P106" s="184" t="s">
        <v>997</v>
      </c>
      <c r="Q106" s="184" t="s">
        <v>935</v>
      </c>
    </row>
    <row r="107" spans="2:17" x14ac:dyDescent="0.25">
      <c r="B107" s="176">
        <v>97</v>
      </c>
      <c r="C107" s="176" t="s">
        <v>1124</v>
      </c>
      <c r="D107" s="186" t="s">
        <v>345</v>
      </c>
      <c r="E107" s="186" t="s">
        <v>130</v>
      </c>
      <c r="F107" s="186" t="s">
        <v>691</v>
      </c>
      <c r="G107" s="186" t="s">
        <v>188</v>
      </c>
      <c r="H107" s="81">
        <v>53</v>
      </c>
      <c r="I107" s="186" t="s">
        <v>220</v>
      </c>
      <c r="J107" s="186" t="s">
        <v>271</v>
      </c>
      <c r="K107" s="276">
        <v>4.2164351851851856E-2</v>
      </c>
      <c r="L107" s="200">
        <v>1</v>
      </c>
      <c r="M107" s="176">
        <v>0</v>
      </c>
      <c r="N107" s="176">
        <v>43</v>
      </c>
      <c r="O107" s="186" t="s">
        <v>236</v>
      </c>
      <c r="P107" s="184" t="s">
        <v>998</v>
      </c>
      <c r="Q107" s="184" t="s">
        <v>939</v>
      </c>
    </row>
    <row r="108" spans="2:17" x14ac:dyDescent="0.25">
      <c r="B108" s="176">
        <v>98</v>
      </c>
      <c r="C108" s="176" t="s">
        <v>1125</v>
      </c>
      <c r="D108" s="186" t="s">
        <v>4</v>
      </c>
      <c r="E108" s="186" t="s">
        <v>130</v>
      </c>
      <c r="F108" s="186" t="s">
        <v>761</v>
      </c>
      <c r="G108" s="186" t="s">
        <v>188</v>
      </c>
      <c r="H108" s="81">
        <v>99</v>
      </c>
      <c r="I108" s="186" t="s">
        <v>210</v>
      </c>
      <c r="J108" s="186" t="s">
        <v>210</v>
      </c>
      <c r="K108" s="276">
        <v>4.8125000000000001E-2</v>
      </c>
      <c r="L108" s="200">
        <v>1</v>
      </c>
      <c r="M108" s="176">
        <v>9</v>
      </c>
      <c r="N108" s="176">
        <v>18</v>
      </c>
      <c r="O108" s="186" t="s">
        <v>13</v>
      </c>
      <c r="P108" s="184" t="s">
        <v>999</v>
      </c>
      <c r="Q108" s="184" t="s">
        <v>832</v>
      </c>
    </row>
    <row r="109" spans="2:17" x14ac:dyDescent="0.25">
      <c r="B109" s="176">
        <v>99</v>
      </c>
      <c r="C109" s="176" t="s">
        <v>1126</v>
      </c>
      <c r="D109" s="186" t="s">
        <v>209</v>
      </c>
      <c r="E109" s="186" t="s">
        <v>7</v>
      </c>
      <c r="F109" s="186" t="s">
        <v>206</v>
      </c>
      <c r="G109" s="186" t="s">
        <v>186</v>
      </c>
      <c r="H109" s="81">
        <v>46</v>
      </c>
      <c r="I109" s="186" t="s">
        <v>1000</v>
      </c>
      <c r="J109" s="186" t="s">
        <v>1001</v>
      </c>
      <c r="K109" s="276">
        <v>3.7071759259259256E-2</v>
      </c>
      <c r="L109" s="200">
        <v>0</v>
      </c>
      <c r="M109" s="176">
        <v>53</v>
      </c>
      <c r="N109" s="176">
        <v>23</v>
      </c>
      <c r="O109" s="186" t="s">
        <v>383</v>
      </c>
      <c r="P109" s="184" t="s">
        <v>1002</v>
      </c>
      <c r="Q109" s="184" t="s">
        <v>792</v>
      </c>
    </row>
    <row r="110" spans="2:17" x14ac:dyDescent="0.25">
      <c r="B110" s="176">
        <v>100</v>
      </c>
      <c r="C110" s="176" t="s">
        <v>1127</v>
      </c>
      <c r="D110" s="186" t="s">
        <v>760</v>
      </c>
      <c r="E110" s="186" t="s">
        <v>130</v>
      </c>
      <c r="F110" s="186" t="s">
        <v>762</v>
      </c>
      <c r="G110" s="186" t="s">
        <v>188</v>
      </c>
      <c r="H110" s="81">
        <v>137</v>
      </c>
      <c r="I110" s="186" t="s">
        <v>210</v>
      </c>
      <c r="J110" s="186" t="s">
        <v>210</v>
      </c>
      <c r="K110" s="276">
        <v>5.5266203703703699E-2</v>
      </c>
      <c r="L110" s="200">
        <v>1</v>
      </c>
      <c r="M110" s="176">
        <v>19</v>
      </c>
      <c r="N110" s="176">
        <v>35</v>
      </c>
      <c r="O110" s="186" t="s">
        <v>944</v>
      </c>
      <c r="P110" s="184" t="s">
        <v>1003</v>
      </c>
      <c r="Q110" s="184" t="s">
        <v>946</v>
      </c>
    </row>
    <row r="111" spans="2:17" x14ac:dyDescent="0.25">
      <c r="B111" s="176">
        <v>101</v>
      </c>
      <c r="C111" s="176" t="s">
        <v>1128</v>
      </c>
      <c r="D111" s="186" t="s">
        <v>691</v>
      </c>
      <c r="E111" s="186" t="s">
        <v>6</v>
      </c>
      <c r="F111" s="186" t="s">
        <v>760</v>
      </c>
      <c r="G111" s="186" t="s">
        <v>186</v>
      </c>
      <c r="H111" s="81">
        <v>70</v>
      </c>
      <c r="I111" s="186" t="s">
        <v>1004</v>
      </c>
      <c r="J111" s="186" t="s">
        <v>1005</v>
      </c>
      <c r="K111" s="276">
        <v>4.702546296296297E-2</v>
      </c>
      <c r="L111" s="200">
        <v>1</v>
      </c>
      <c r="M111" s="176">
        <v>7</v>
      </c>
      <c r="N111" s="176">
        <v>43</v>
      </c>
      <c r="O111" s="186" t="s">
        <v>948</v>
      </c>
      <c r="P111" s="184" t="s">
        <v>1006</v>
      </c>
      <c r="Q111" s="184" t="s">
        <v>950</v>
      </c>
    </row>
    <row r="112" spans="2:17" x14ac:dyDescent="0.25">
      <c r="B112" s="176">
        <v>102</v>
      </c>
      <c r="C112" s="176" t="s">
        <v>1129</v>
      </c>
      <c r="D112" s="186" t="s">
        <v>762</v>
      </c>
      <c r="E112" s="186" t="s">
        <v>6</v>
      </c>
      <c r="F112" s="186" t="s">
        <v>209</v>
      </c>
      <c r="G112" s="186" t="s">
        <v>190</v>
      </c>
      <c r="H112" s="81">
        <v>67</v>
      </c>
      <c r="I112" s="186" t="s">
        <v>1007</v>
      </c>
      <c r="J112" s="186" t="s">
        <v>1008</v>
      </c>
      <c r="K112" s="276">
        <v>4.6782407407407411E-2</v>
      </c>
      <c r="L112" s="200">
        <v>1</v>
      </c>
      <c r="M112" s="176">
        <v>7</v>
      </c>
      <c r="N112" s="176">
        <v>22</v>
      </c>
      <c r="O112" s="186" t="s">
        <v>811</v>
      </c>
      <c r="P112" s="184" t="s">
        <v>1009</v>
      </c>
      <c r="Q112" s="184" t="s">
        <v>813</v>
      </c>
    </row>
    <row r="113" spans="1:17" x14ac:dyDescent="0.25">
      <c r="B113" s="176">
        <v>103</v>
      </c>
      <c r="C113" s="176" t="s">
        <v>1130</v>
      </c>
      <c r="D113" s="186" t="s">
        <v>206</v>
      </c>
      <c r="E113" s="186" t="s">
        <v>130</v>
      </c>
      <c r="F113" s="186" t="s">
        <v>4</v>
      </c>
      <c r="G113" s="186" t="s">
        <v>188</v>
      </c>
      <c r="H113" s="81">
        <v>41</v>
      </c>
      <c r="I113" s="186" t="s">
        <v>210</v>
      </c>
      <c r="J113" s="186" t="s">
        <v>210</v>
      </c>
      <c r="K113" s="276">
        <v>2.9409722222222223E-2</v>
      </c>
      <c r="L113" s="200">
        <v>0</v>
      </c>
      <c r="M113" s="176">
        <v>42</v>
      </c>
      <c r="N113" s="176">
        <v>21</v>
      </c>
      <c r="O113" s="186" t="s">
        <v>448</v>
      </c>
      <c r="P113" s="184" t="s">
        <v>1010</v>
      </c>
      <c r="Q113" s="184" t="s">
        <v>1011</v>
      </c>
    </row>
    <row r="114" spans="1:17" x14ac:dyDescent="0.25">
      <c r="B114" s="176">
        <v>104</v>
      </c>
      <c r="C114" s="176" t="s">
        <v>1131</v>
      </c>
      <c r="D114" s="186" t="s">
        <v>761</v>
      </c>
      <c r="E114" s="186" t="s">
        <v>130</v>
      </c>
      <c r="F114" s="186" t="s">
        <v>345</v>
      </c>
      <c r="G114" s="186" t="s">
        <v>190</v>
      </c>
      <c r="H114" s="81">
        <v>72</v>
      </c>
      <c r="I114" s="186" t="s">
        <v>210</v>
      </c>
      <c r="J114" s="186" t="s">
        <v>1012</v>
      </c>
      <c r="K114" s="276">
        <v>4.7511574074074074E-2</v>
      </c>
      <c r="L114" s="200">
        <v>1</v>
      </c>
      <c r="M114" s="176">
        <v>8</v>
      </c>
      <c r="N114" s="176">
        <v>25</v>
      </c>
      <c r="O114" s="186" t="s">
        <v>18</v>
      </c>
      <c r="P114" s="184" t="s">
        <v>1013</v>
      </c>
      <c r="Q114" s="184" t="s">
        <v>198</v>
      </c>
    </row>
    <row r="115" spans="1:17" x14ac:dyDescent="0.25">
      <c r="B115" s="176">
        <v>105</v>
      </c>
      <c r="C115" s="176" t="s">
        <v>1132</v>
      </c>
      <c r="D115" s="186" t="s">
        <v>761</v>
      </c>
      <c r="E115" s="186" t="s">
        <v>130</v>
      </c>
      <c r="F115" s="186" t="s">
        <v>691</v>
      </c>
      <c r="G115" s="186" t="s">
        <v>184</v>
      </c>
      <c r="H115" s="81">
        <v>123</v>
      </c>
      <c r="I115" s="186" t="s">
        <v>210</v>
      </c>
      <c r="J115" s="186" t="s">
        <v>1014</v>
      </c>
      <c r="K115" s="276">
        <v>5.5069444444444449E-2</v>
      </c>
      <c r="L115" s="200">
        <v>1</v>
      </c>
      <c r="M115" s="176">
        <v>19</v>
      </c>
      <c r="N115" s="176">
        <v>18</v>
      </c>
      <c r="O115" s="186" t="s">
        <v>958</v>
      </c>
      <c r="P115" s="184" t="s">
        <v>1015</v>
      </c>
      <c r="Q115" s="184" t="s">
        <v>185</v>
      </c>
    </row>
    <row r="116" spans="1:17" x14ac:dyDescent="0.25">
      <c r="B116" s="176">
        <v>106</v>
      </c>
      <c r="C116" s="176" t="s">
        <v>1133</v>
      </c>
      <c r="D116" s="186" t="s">
        <v>345</v>
      </c>
      <c r="E116" s="186" t="s">
        <v>6</v>
      </c>
      <c r="F116" s="186" t="s">
        <v>206</v>
      </c>
      <c r="G116" s="186" t="s">
        <v>186</v>
      </c>
      <c r="H116" s="81">
        <v>47</v>
      </c>
      <c r="I116" s="186" t="s">
        <v>1016</v>
      </c>
      <c r="J116" s="186" t="s">
        <v>1017</v>
      </c>
      <c r="K116" s="276">
        <v>3.5868055555555556E-2</v>
      </c>
      <c r="L116" s="200">
        <v>0</v>
      </c>
      <c r="M116" s="176">
        <v>51</v>
      </c>
      <c r="N116" s="176">
        <v>39</v>
      </c>
      <c r="O116" s="186" t="s">
        <v>297</v>
      </c>
      <c r="P116" s="184" t="s">
        <v>1018</v>
      </c>
      <c r="Q116" s="184" t="s">
        <v>374</v>
      </c>
    </row>
    <row r="117" spans="1:17" x14ac:dyDescent="0.25">
      <c r="B117" s="176">
        <v>107</v>
      </c>
      <c r="C117" s="176" t="s">
        <v>1134</v>
      </c>
      <c r="D117" s="186" t="s">
        <v>4</v>
      </c>
      <c r="E117" s="186" t="s">
        <v>7</v>
      </c>
      <c r="F117" s="186" t="s">
        <v>762</v>
      </c>
      <c r="G117" s="186" t="s">
        <v>186</v>
      </c>
      <c r="H117" s="81">
        <v>97</v>
      </c>
      <c r="I117" s="186" t="s">
        <v>1019</v>
      </c>
      <c r="J117" s="186" t="s">
        <v>1020</v>
      </c>
      <c r="K117" s="276">
        <v>5.1967592592592593E-2</v>
      </c>
      <c r="L117" s="200">
        <v>1</v>
      </c>
      <c r="M117" s="176">
        <v>14</v>
      </c>
      <c r="N117" s="176">
        <v>50</v>
      </c>
      <c r="O117" s="186" t="s">
        <v>555</v>
      </c>
      <c r="P117" s="184" t="s">
        <v>1021</v>
      </c>
      <c r="Q117" s="184" t="s">
        <v>964</v>
      </c>
    </row>
    <row r="118" spans="1:17" x14ac:dyDescent="0.25">
      <c r="B118" s="176">
        <v>108</v>
      </c>
      <c r="C118" s="176" t="s">
        <v>1135</v>
      </c>
      <c r="D118" s="186" t="s">
        <v>209</v>
      </c>
      <c r="E118" s="186" t="s">
        <v>6</v>
      </c>
      <c r="F118" s="186" t="s">
        <v>760</v>
      </c>
      <c r="G118" s="186" t="s">
        <v>186</v>
      </c>
      <c r="H118" s="81">
        <v>81</v>
      </c>
      <c r="I118" s="186" t="s">
        <v>911</v>
      </c>
      <c r="J118" s="186" t="s">
        <v>187</v>
      </c>
      <c r="K118" s="276">
        <v>4.9456018518518517E-2</v>
      </c>
      <c r="L118" s="200">
        <v>1</v>
      </c>
      <c r="M118" s="176">
        <v>11</v>
      </c>
      <c r="N118" s="176">
        <v>13</v>
      </c>
      <c r="O118" s="186" t="s">
        <v>725</v>
      </c>
      <c r="P118" s="184" t="s">
        <v>1022</v>
      </c>
      <c r="Q118" s="184" t="s">
        <v>968</v>
      </c>
    </row>
    <row r="119" spans="1:17" x14ac:dyDescent="0.25">
      <c r="B119" s="176">
        <v>109</v>
      </c>
      <c r="C119" s="176" t="s">
        <v>1136</v>
      </c>
      <c r="D119" s="186" t="s">
        <v>691</v>
      </c>
      <c r="E119" s="186" t="s">
        <v>130</v>
      </c>
      <c r="F119" s="186" t="s">
        <v>209</v>
      </c>
      <c r="G119" s="186" t="s">
        <v>184</v>
      </c>
      <c r="H119" s="81">
        <v>45</v>
      </c>
      <c r="I119" s="186" t="s">
        <v>210</v>
      </c>
      <c r="J119" s="186" t="s">
        <v>210</v>
      </c>
      <c r="K119" s="276">
        <v>3.9675925925925927E-2</v>
      </c>
      <c r="L119" s="200">
        <v>0</v>
      </c>
      <c r="M119" s="176">
        <v>57</v>
      </c>
      <c r="N119" s="176">
        <v>8</v>
      </c>
      <c r="O119" s="186" t="s">
        <v>24</v>
      </c>
      <c r="P119" s="184" t="s">
        <v>1023</v>
      </c>
      <c r="Q119" s="184" t="s">
        <v>493</v>
      </c>
    </row>
    <row r="120" spans="1:17" x14ac:dyDescent="0.25">
      <c r="B120" s="176">
        <v>110</v>
      </c>
      <c r="C120" s="176" t="s">
        <v>1137</v>
      </c>
      <c r="D120" s="186" t="s">
        <v>760</v>
      </c>
      <c r="E120" s="186" t="s">
        <v>130</v>
      </c>
      <c r="F120" s="186" t="s">
        <v>4</v>
      </c>
      <c r="G120" s="186" t="s">
        <v>190</v>
      </c>
      <c r="H120" s="81">
        <v>59</v>
      </c>
      <c r="I120" s="186" t="s">
        <v>210</v>
      </c>
      <c r="J120" s="186" t="s">
        <v>210</v>
      </c>
      <c r="K120" s="276">
        <v>3.6388888888888887E-2</v>
      </c>
      <c r="L120" s="200">
        <v>0</v>
      </c>
      <c r="M120" s="176">
        <v>52</v>
      </c>
      <c r="N120" s="176">
        <v>24</v>
      </c>
      <c r="O120" s="186" t="s">
        <v>24</v>
      </c>
      <c r="P120" s="184" t="s">
        <v>1024</v>
      </c>
      <c r="Q120" s="184" t="s">
        <v>493</v>
      </c>
    </row>
    <row r="121" spans="1:17" x14ac:dyDescent="0.25">
      <c r="B121" s="176">
        <v>111</v>
      </c>
      <c r="C121" s="176" t="s">
        <v>1138</v>
      </c>
      <c r="D121" s="186" t="s">
        <v>762</v>
      </c>
      <c r="E121" s="186" t="s">
        <v>130</v>
      </c>
      <c r="F121" s="186" t="s">
        <v>345</v>
      </c>
      <c r="G121" s="186" t="s">
        <v>184</v>
      </c>
      <c r="H121" s="81">
        <v>46</v>
      </c>
      <c r="I121" s="186" t="s">
        <v>210</v>
      </c>
      <c r="J121" s="186" t="s">
        <v>219</v>
      </c>
      <c r="K121" s="276">
        <v>3.7465277777777778E-2</v>
      </c>
      <c r="L121" s="200">
        <v>0</v>
      </c>
      <c r="M121" s="176">
        <v>53</v>
      </c>
      <c r="N121" s="176">
        <v>57</v>
      </c>
      <c r="O121" s="186" t="s">
        <v>630</v>
      </c>
      <c r="P121" s="184" t="s">
        <v>1025</v>
      </c>
      <c r="Q121" s="184" t="s">
        <v>974</v>
      </c>
    </row>
    <row r="122" spans="1:17" x14ac:dyDescent="0.25">
      <c r="B122" s="176">
        <v>112</v>
      </c>
      <c r="C122" s="176" t="s">
        <v>1139</v>
      </c>
      <c r="D122" s="186" t="s">
        <v>206</v>
      </c>
      <c r="E122" s="186" t="s">
        <v>130</v>
      </c>
      <c r="F122" s="186" t="s">
        <v>761</v>
      </c>
      <c r="G122" s="186" t="s">
        <v>190</v>
      </c>
      <c r="H122" s="81">
        <v>51</v>
      </c>
      <c r="I122" s="186" t="s">
        <v>1026</v>
      </c>
      <c r="J122" s="186" t="s">
        <v>210</v>
      </c>
      <c r="K122" s="276">
        <v>4.148148148148148E-2</v>
      </c>
      <c r="L122" s="200">
        <v>0</v>
      </c>
      <c r="M122" s="176">
        <v>59</v>
      </c>
      <c r="N122" s="176">
        <v>44</v>
      </c>
      <c r="O122" s="186" t="s">
        <v>437</v>
      </c>
      <c r="P122" s="184" t="s">
        <v>1027</v>
      </c>
      <c r="Q122" s="184" t="s">
        <v>849</v>
      </c>
    </row>
    <row r="123" spans="1:17" s="277" customFormat="1" x14ac:dyDescent="0.25">
      <c r="A123" s="277" t="s">
        <v>21</v>
      </c>
      <c r="B123" s="277" t="s">
        <v>21</v>
      </c>
      <c r="C123" s="278" t="s">
        <v>21</v>
      </c>
      <c r="D123" s="279" t="s">
        <v>21</v>
      </c>
      <c r="E123" s="279" t="s">
        <v>21</v>
      </c>
      <c r="F123" s="279" t="s">
        <v>21</v>
      </c>
      <c r="G123" s="279" t="s">
        <v>21</v>
      </c>
      <c r="H123" s="279" t="s">
        <v>21</v>
      </c>
      <c r="I123" s="279" t="s">
        <v>21</v>
      </c>
      <c r="J123" s="279" t="s">
        <v>21</v>
      </c>
      <c r="K123" s="279" t="s">
        <v>21</v>
      </c>
      <c r="L123" s="279" t="s">
        <v>21</v>
      </c>
      <c r="M123" s="279" t="s">
        <v>21</v>
      </c>
      <c r="N123" s="279" t="s">
        <v>21</v>
      </c>
      <c r="O123" s="279" t="s">
        <v>21</v>
      </c>
      <c r="P123" s="277" t="s">
        <v>21</v>
      </c>
      <c r="Q123" s="277" t="s">
        <v>21</v>
      </c>
    </row>
  </sheetData>
  <sortState xmlns:xlrd2="http://schemas.microsoft.com/office/spreadsheetml/2017/richdata2" ref="A11:Q122">
    <sortCondition ref="B11:B122"/>
  </sortState>
  <mergeCells count="4">
    <mergeCell ref="L6:N6"/>
    <mergeCell ref="L5:N5"/>
    <mergeCell ref="L4:N4"/>
    <mergeCell ref="L3:N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23"/>
  <sheetViews>
    <sheetView workbookViewId="0">
      <pane ySplit="10" topLeftCell="A11" activePane="bottomLeft" state="frozen"/>
      <selection pane="bottomLeft"/>
    </sheetView>
  </sheetViews>
  <sheetFormatPr defaultRowHeight="15" x14ac:dyDescent="0.25"/>
  <cols>
    <col min="1" max="1" width="1.7109375" customWidth="1"/>
    <col min="2" max="2" width="4" style="257" bestFit="1" customWidth="1"/>
    <col min="3" max="3" width="20.5703125" style="257" bestFit="1" customWidth="1"/>
    <col min="4" max="4" width="4.7109375" style="257" customWidth="1"/>
    <col min="5" max="5" width="20.5703125" style="257" bestFit="1" customWidth="1"/>
    <col min="6" max="6" width="17.5703125" style="257" bestFit="1" customWidth="1"/>
    <col min="7" max="7" width="7.5703125" style="257" bestFit="1" customWidth="1"/>
    <col min="8" max="8" width="8.42578125" style="257" bestFit="1" customWidth="1"/>
    <col min="9" max="9" width="7.7109375" style="257" bestFit="1" customWidth="1"/>
    <col min="10" max="10" width="8.7109375" style="257" bestFit="1" customWidth="1"/>
    <col min="11" max="13" width="5.7109375" style="257" customWidth="1"/>
    <col min="14" max="14" width="4.5703125" style="257" bestFit="1" customWidth="1"/>
    <col min="15" max="15" width="72.42578125" bestFit="1" customWidth="1"/>
    <col min="16" max="16" width="58.7109375" bestFit="1" customWidth="1"/>
  </cols>
  <sheetData>
    <row r="1" spans="1:16" ht="18.75" x14ac:dyDescent="0.3">
      <c r="A1" s="1" t="s">
        <v>1346</v>
      </c>
    </row>
    <row r="4" spans="1:16" x14ac:dyDescent="0.25">
      <c r="F4" s="257" t="s">
        <v>1351</v>
      </c>
      <c r="G4" s="257">
        <f>G5/(112*3600)</f>
        <v>2.185094246031746</v>
      </c>
      <c r="K4" s="403">
        <f>K6/(112*3600)</f>
        <v>1.7924355158730159</v>
      </c>
      <c r="L4" s="403"/>
      <c r="M4" s="403"/>
    </row>
    <row r="5" spans="1:16" x14ac:dyDescent="0.25">
      <c r="F5" s="257" t="s">
        <v>1350</v>
      </c>
      <c r="G5" s="285">
        <f>112*7200+G7*5</f>
        <v>881030</v>
      </c>
    </row>
    <row r="6" spans="1:16" x14ac:dyDescent="0.25">
      <c r="G6" s="257">
        <f>G7/224</f>
        <v>66.633928571428569</v>
      </c>
      <c r="K6" s="402">
        <f>K7*3600+L7*60+M7</f>
        <v>722710</v>
      </c>
      <c r="L6" s="402"/>
      <c r="M6" s="402"/>
      <c r="O6" t="s">
        <v>1352</v>
      </c>
    </row>
    <row r="7" spans="1:16" x14ac:dyDescent="0.25">
      <c r="D7" s="76"/>
      <c r="G7" s="257">
        <f>SUM(G11:G122)*2-50</f>
        <v>14926</v>
      </c>
      <c r="K7" s="285">
        <f>SUM(K11:K122)</f>
        <v>141</v>
      </c>
      <c r="L7" s="285">
        <f>SUM(L11:L122)</f>
        <v>3528</v>
      </c>
      <c r="M7" s="285">
        <f>SUM(M11:M122)</f>
        <v>3430</v>
      </c>
    </row>
    <row r="9" spans="1:16" s="74" customFormat="1" x14ac:dyDescent="0.25">
      <c r="B9" s="284" t="s">
        <v>772</v>
      </c>
      <c r="C9" s="284" t="s">
        <v>2</v>
      </c>
      <c r="D9" s="284"/>
      <c r="E9" s="284" t="s">
        <v>3</v>
      </c>
      <c r="F9" s="284" t="s">
        <v>124</v>
      </c>
      <c r="G9" s="284" t="s">
        <v>161</v>
      </c>
      <c r="H9" s="284" t="s">
        <v>162</v>
      </c>
      <c r="I9" s="284" t="s">
        <v>163</v>
      </c>
      <c r="J9" s="284" t="s">
        <v>125</v>
      </c>
      <c r="K9" s="284" t="s">
        <v>433</v>
      </c>
      <c r="L9" s="284" t="s">
        <v>434</v>
      </c>
      <c r="M9" s="284" t="s">
        <v>173</v>
      </c>
      <c r="N9" s="284" t="s">
        <v>10</v>
      </c>
      <c r="O9" s="74" t="s">
        <v>164</v>
      </c>
      <c r="P9" s="74" t="s">
        <v>11</v>
      </c>
    </row>
    <row r="10" spans="1:16" ht="5.0999999999999996" customHeight="1" x14ac:dyDescent="0.25"/>
    <row r="11" spans="1:16" x14ac:dyDescent="0.25">
      <c r="B11" s="257">
        <v>1</v>
      </c>
      <c r="C11" s="257" t="s">
        <v>1166</v>
      </c>
      <c r="D11" s="257" t="s">
        <v>130</v>
      </c>
      <c r="E11" s="257" t="s">
        <v>1178</v>
      </c>
      <c r="F11" s="257" t="s">
        <v>197</v>
      </c>
      <c r="G11" s="257">
        <v>173</v>
      </c>
      <c r="H11" s="257">
        <v>0.01</v>
      </c>
      <c r="I11" s="257">
        <v>0</v>
      </c>
      <c r="J11" s="78">
        <v>0.10247685185185185</v>
      </c>
      <c r="K11" s="283">
        <v>2</v>
      </c>
      <c r="L11" s="283">
        <v>27</v>
      </c>
      <c r="M11" s="283">
        <v>34</v>
      </c>
      <c r="N11" s="257" t="s">
        <v>354</v>
      </c>
      <c r="O11" t="s">
        <v>1189</v>
      </c>
      <c r="P11" t="s">
        <v>193</v>
      </c>
    </row>
    <row r="12" spans="1:16" x14ac:dyDescent="0.25">
      <c r="B12" s="257">
        <v>2</v>
      </c>
      <c r="C12" s="257" t="s">
        <v>1163</v>
      </c>
      <c r="D12" s="257" t="s">
        <v>6</v>
      </c>
      <c r="E12" s="257" t="s">
        <v>760</v>
      </c>
      <c r="F12" s="257" t="s">
        <v>186</v>
      </c>
      <c r="G12" s="257">
        <v>60</v>
      </c>
      <c r="H12" s="257">
        <v>250</v>
      </c>
      <c r="I12" s="257">
        <v>298.57</v>
      </c>
      <c r="J12" s="78">
        <v>7.8344907407407405E-2</v>
      </c>
      <c r="K12" s="283">
        <v>1</v>
      </c>
      <c r="L12" s="283">
        <v>52</v>
      </c>
      <c r="M12" s="283">
        <v>49</v>
      </c>
      <c r="N12" s="257" t="s">
        <v>410</v>
      </c>
      <c r="O12" t="s">
        <v>1190</v>
      </c>
      <c r="P12" t="s">
        <v>1191</v>
      </c>
    </row>
    <row r="13" spans="1:16" x14ac:dyDescent="0.25">
      <c r="B13" s="257">
        <v>3</v>
      </c>
      <c r="C13" s="257" t="s">
        <v>205</v>
      </c>
      <c r="D13" s="257" t="s">
        <v>6</v>
      </c>
      <c r="E13" s="257" t="s">
        <v>207</v>
      </c>
      <c r="F13" s="257" t="s">
        <v>186</v>
      </c>
      <c r="G13" s="257">
        <v>53</v>
      </c>
      <c r="H13" s="257">
        <v>18.899999999999999</v>
      </c>
      <c r="I13" s="257">
        <v>15.29</v>
      </c>
      <c r="J13" s="78">
        <v>7.8240740740740736E-2</v>
      </c>
      <c r="K13" s="283">
        <v>1</v>
      </c>
      <c r="L13" s="283">
        <v>52</v>
      </c>
      <c r="M13" s="283">
        <v>40</v>
      </c>
      <c r="N13" s="257" t="s">
        <v>44</v>
      </c>
      <c r="O13" t="s">
        <v>1192</v>
      </c>
      <c r="P13" t="s">
        <v>191</v>
      </c>
    </row>
    <row r="14" spans="1:16" x14ac:dyDescent="0.25">
      <c r="B14" s="257">
        <v>4</v>
      </c>
      <c r="C14" s="257" t="s">
        <v>1164</v>
      </c>
      <c r="D14" s="257" t="s">
        <v>130</v>
      </c>
      <c r="E14" s="257" t="s">
        <v>1165</v>
      </c>
      <c r="F14" s="257" t="s">
        <v>188</v>
      </c>
      <c r="G14" s="257">
        <v>41</v>
      </c>
      <c r="H14" s="257">
        <v>0</v>
      </c>
      <c r="I14" s="257">
        <v>0</v>
      </c>
      <c r="J14" s="78">
        <v>5.6053240740740744E-2</v>
      </c>
      <c r="K14" s="283">
        <v>1</v>
      </c>
      <c r="L14" s="283">
        <v>20</v>
      </c>
      <c r="M14" s="283">
        <v>43</v>
      </c>
      <c r="N14" s="257" t="s">
        <v>399</v>
      </c>
      <c r="O14" t="s">
        <v>1193</v>
      </c>
      <c r="P14" t="s">
        <v>1194</v>
      </c>
    </row>
    <row r="15" spans="1:16" x14ac:dyDescent="0.25">
      <c r="B15" s="257">
        <v>5</v>
      </c>
      <c r="C15" s="257" t="s">
        <v>1178</v>
      </c>
      <c r="D15" s="257" t="s">
        <v>130</v>
      </c>
      <c r="E15" s="257" t="s">
        <v>1165</v>
      </c>
      <c r="F15" s="257" t="s">
        <v>190</v>
      </c>
      <c r="G15" s="257">
        <v>134</v>
      </c>
      <c r="H15" s="257">
        <v>0.04</v>
      </c>
      <c r="I15" s="257">
        <v>0</v>
      </c>
      <c r="J15" s="78">
        <v>9.555555555555556E-2</v>
      </c>
      <c r="K15" s="283">
        <v>1</v>
      </c>
      <c r="L15" s="283">
        <v>17</v>
      </c>
      <c r="M15" s="283">
        <v>36</v>
      </c>
      <c r="N15" s="257" t="s">
        <v>269</v>
      </c>
      <c r="O15" t="s">
        <v>1195</v>
      </c>
      <c r="P15" t="s">
        <v>270</v>
      </c>
    </row>
    <row r="16" spans="1:16" x14ac:dyDescent="0.25">
      <c r="B16" s="257">
        <v>6</v>
      </c>
      <c r="C16" s="257" t="s">
        <v>207</v>
      </c>
      <c r="D16" s="257" t="s">
        <v>130</v>
      </c>
      <c r="E16" s="257" t="s">
        <v>1164</v>
      </c>
      <c r="F16" s="257" t="s">
        <v>188</v>
      </c>
      <c r="G16" s="257">
        <v>41</v>
      </c>
      <c r="H16" s="257">
        <v>0</v>
      </c>
      <c r="I16" s="257">
        <v>0</v>
      </c>
      <c r="J16" s="78">
        <v>5.6076388888888884E-2</v>
      </c>
      <c r="K16" s="283">
        <v>1</v>
      </c>
      <c r="L16" s="283">
        <v>20</v>
      </c>
      <c r="M16" s="283">
        <v>45</v>
      </c>
      <c r="N16" s="257" t="s">
        <v>1196</v>
      </c>
      <c r="O16" t="s">
        <v>1197</v>
      </c>
      <c r="P16" t="s">
        <v>1198</v>
      </c>
    </row>
    <row r="17" spans="2:16" x14ac:dyDescent="0.25">
      <c r="B17" s="257">
        <v>7</v>
      </c>
      <c r="C17" s="257" t="s">
        <v>760</v>
      </c>
      <c r="D17" s="257" t="s">
        <v>6</v>
      </c>
      <c r="E17" s="257" t="s">
        <v>205</v>
      </c>
      <c r="F17" s="257" t="s">
        <v>186</v>
      </c>
      <c r="G17" s="257">
        <v>53</v>
      </c>
      <c r="H17" s="257">
        <v>988.73</v>
      </c>
      <c r="I17" s="257">
        <v>48.85</v>
      </c>
      <c r="J17" s="78">
        <v>7.5277777777777777E-2</v>
      </c>
      <c r="K17" s="283">
        <v>1</v>
      </c>
      <c r="L17" s="283">
        <v>48</v>
      </c>
      <c r="M17" s="283">
        <v>24</v>
      </c>
      <c r="N17" s="257" t="s">
        <v>1199</v>
      </c>
      <c r="O17" t="s">
        <v>1200</v>
      </c>
      <c r="P17" t="s">
        <v>1201</v>
      </c>
    </row>
    <row r="18" spans="2:16" x14ac:dyDescent="0.25">
      <c r="B18" s="257">
        <v>8</v>
      </c>
      <c r="C18" s="257" t="s">
        <v>1166</v>
      </c>
      <c r="D18" s="257" t="s">
        <v>7</v>
      </c>
      <c r="E18" s="257" t="s">
        <v>1163</v>
      </c>
      <c r="F18" s="257" t="s">
        <v>190</v>
      </c>
      <c r="G18" s="257">
        <v>81</v>
      </c>
      <c r="H18" s="257">
        <v>-7.98</v>
      </c>
      <c r="I18" s="257">
        <v>-250</v>
      </c>
      <c r="J18" s="78">
        <v>8.7303240740740737E-2</v>
      </c>
      <c r="K18" s="283">
        <v>2</v>
      </c>
      <c r="L18" s="283">
        <v>5</v>
      </c>
      <c r="M18" s="283">
        <v>43</v>
      </c>
      <c r="N18" s="257" t="s">
        <v>274</v>
      </c>
      <c r="O18" t="s">
        <v>1202</v>
      </c>
      <c r="P18" t="s">
        <v>1203</v>
      </c>
    </row>
    <row r="19" spans="2:16" x14ac:dyDescent="0.25">
      <c r="B19" s="257">
        <v>9</v>
      </c>
      <c r="C19" s="257" t="s">
        <v>1163</v>
      </c>
      <c r="D19" s="257" t="s">
        <v>130</v>
      </c>
      <c r="E19" s="257" t="s">
        <v>1178</v>
      </c>
      <c r="F19" s="257" t="s">
        <v>188</v>
      </c>
      <c r="G19" s="257">
        <v>40</v>
      </c>
      <c r="H19" s="257">
        <v>0.01</v>
      </c>
      <c r="I19" s="257">
        <v>-0.04</v>
      </c>
      <c r="J19" s="78">
        <v>6.3148148148148148E-2</v>
      </c>
      <c r="K19" s="283">
        <v>1</v>
      </c>
      <c r="L19" s="283">
        <v>30</v>
      </c>
      <c r="M19" s="283">
        <v>56</v>
      </c>
      <c r="N19" s="257" t="s">
        <v>639</v>
      </c>
      <c r="O19" t="s">
        <v>1204</v>
      </c>
      <c r="P19" t="s">
        <v>1205</v>
      </c>
    </row>
    <row r="20" spans="2:16" x14ac:dyDescent="0.25">
      <c r="B20" s="257">
        <v>10</v>
      </c>
      <c r="C20" s="257" t="s">
        <v>205</v>
      </c>
      <c r="D20" s="257" t="s">
        <v>6</v>
      </c>
      <c r="E20" s="257" t="s">
        <v>1166</v>
      </c>
      <c r="F20" s="257" t="s">
        <v>190</v>
      </c>
      <c r="G20" s="257">
        <v>69</v>
      </c>
      <c r="H20" s="257">
        <v>67.14</v>
      </c>
      <c r="I20" s="257">
        <v>3.12</v>
      </c>
      <c r="J20" s="78">
        <v>8.7523148148148155E-2</v>
      </c>
      <c r="K20" s="283">
        <v>2</v>
      </c>
      <c r="L20" s="283">
        <v>6</v>
      </c>
      <c r="M20" s="283">
        <v>2</v>
      </c>
      <c r="N20" s="257" t="s">
        <v>443</v>
      </c>
      <c r="O20" t="s">
        <v>1206</v>
      </c>
      <c r="P20" t="s">
        <v>444</v>
      </c>
    </row>
    <row r="21" spans="2:16" x14ac:dyDescent="0.25">
      <c r="B21" s="257">
        <v>11</v>
      </c>
      <c r="C21" s="257" t="s">
        <v>1164</v>
      </c>
      <c r="D21" s="257" t="s">
        <v>130</v>
      </c>
      <c r="E21" s="257" t="s">
        <v>760</v>
      </c>
      <c r="F21" s="257" t="s">
        <v>184</v>
      </c>
      <c r="G21" s="257">
        <v>63</v>
      </c>
      <c r="H21" s="257">
        <v>0</v>
      </c>
      <c r="I21" s="257">
        <v>0</v>
      </c>
      <c r="J21" s="78">
        <v>8.0555555555555561E-2</v>
      </c>
      <c r="K21" s="283">
        <v>1</v>
      </c>
      <c r="L21" s="283">
        <v>56</v>
      </c>
      <c r="M21" s="283">
        <v>0</v>
      </c>
      <c r="N21" s="257" t="s">
        <v>265</v>
      </c>
      <c r="O21" t="s">
        <v>1207</v>
      </c>
      <c r="P21" t="s">
        <v>266</v>
      </c>
    </row>
    <row r="22" spans="2:16" x14ac:dyDescent="0.25">
      <c r="B22" s="257">
        <v>12</v>
      </c>
      <c r="C22" s="257" t="s">
        <v>1165</v>
      </c>
      <c r="D22" s="257" t="s">
        <v>130</v>
      </c>
      <c r="E22" s="257" t="s">
        <v>207</v>
      </c>
      <c r="F22" s="257" t="s">
        <v>188</v>
      </c>
      <c r="G22" s="257">
        <v>153</v>
      </c>
      <c r="H22" s="257">
        <v>0</v>
      </c>
      <c r="I22" s="257">
        <v>0.06</v>
      </c>
      <c r="J22" s="78">
        <v>9.6631944444444451E-2</v>
      </c>
      <c r="K22" s="283">
        <v>2</v>
      </c>
      <c r="L22" s="283">
        <v>19</v>
      </c>
      <c r="M22" s="283">
        <v>9</v>
      </c>
      <c r="N22" s="257" t="s">
        <v>290</v>
      </c>
      <c r="O22" t="s">
        <v>1208</v>
      </c>
      <c r="P22" t="s">
        <v>420</v>
      </c>
    </row>
    <row r="23" spans="2:16" x14ac:dyDescent="0.25">
      <c r="B23" s="257">
        <v>13</v>
      </c>
      <c r="C23" s="257" t="s">
        <v>1178</v>
      </c>
      <c r="D23" s="257" t="s">
        <v>130</v>
      </c>
      <c r="E23" s="257" t="s">
        <v>207</v>
      </c>
      <c r="F23" s="257" t="s">
        <v>190</v>
      </c>
      <c r="G23" s="257">
        <v>180</v>
      </c>
      <c r="H23" s="257">
        <v>0</v>
      </c>
      <c r="I23" s="257">
        <v>0</v>
      </c>
      <c r="J23" s="78">
        <v>0.10122685185185186</v>
      </c>
      <c r="K23" s="283">
        <v>1</v>
      </c>
      <c r="L23" s="283">
        <v>25</v>
      </c>
      <c r="M23" s="283">
        <v>46</v>
      </c>
      <c r="N23" s="257" t="s">
        <v>414</v>
      </c>
      <c r="O23" t="s">
        <v>1209</v>
      </c>
      <c r="P23" t="s">
        <v>415</v>
      </c>
    </row>
    <row r="24" spans="2:16" x14ac:dyDescent="0.25">
      <c r="B24" s="257">
        <v>14</v>
      </c>
      <c r="C24" s="257" t="s">
        <v>760</v>
      </c>
      <c r="D24" s="257" t="s">
        <v>130</v>
      </c>
      <c r="E24" s="257" t="s">
        <v>1165</v>
      </c>
      <c r="F24" s="257" t="s">
        <v>188</v>
      </c>
      <c r="G24" s="257">
        <v>65</v>
      </c>
      <c r="H24" s="257">
        <v>0</v>
      </c>
      <c r="I24" s="257">
        <v>0</v>
      </c>
      <c r="J24" s="78">
        <v>7.930555555555556E-2</v>
      </c>
      <c r="K24" s="283">
        <v>1</v>
      </c>
      <c r="L24" s="283">
        <v>54</v>
      </c>
      <c r="M24" s="283">
        <v>12</v>
      </c>
      <c r="N24" s="257" t="s">
        <v>127</v>
      </c>
      <c r="O24" t="s">
        <v>1210</v>
      </c>
      <c r="P24" t="s">
        <v>1211</v>
      </c>
    </row>
    <row r="25" spans="2:16" x14ac:dyDescent="0.25">
      <c r="B25" s="257">
        <v>15</v>
      </c>
      <c r="C25" s="257" t="s">
        <v>1166</v>
      </c>
      <c r="D25" s="257" t="s">
        <v>6</v>
      </c>
      <c r="E25" s="257" t="s">
        <v>1164</v>
      </c>
      <c r="F25" s="257" t="s">
        <v>186</v>
      </c>
      <c r="G25" s="257">
        <v>84</v>
      </c>
      <c r="H25" s="257">
        <v>77.489999999999995</v>
      </c>
      <c r="I25" s="257">
        <v>250</v>
      </c>
      <c r="J25" s="78">
        <v>9.0138888888888893E-2</v>
      </c>
      <c r="K25" s="283">
        <v>2</v>
      </c>
      <c r="L25" s="283">
        <v>9</v>
      </c>
      <c r="M25" s="283">
        <v>48</v>
      </c>
      <c r="N25" s="257" t="s">
        <v>1212</v>
      </c>
      <c r="O25" t="s">
        <v>1213</v>
      </c>
      <c r="P25" t="s">
        <v>1214</v>
      </c>
    </row>
    <row r="26" spans="2:16" x14ac:dyDescent="0.25">
      <c r="B26" s="257">
        <v>16</v>
      </c>
      <c r="C26" s="257" t="s">
        <v>1163</v>
      </c>
      <c r="D26" s="257" t="s">
        <v>130</v>
      </c>
      <c r="E26" s="257" t="s">
        <v>205</v>
      </c>
      <c r="F26" s="257" t="s">
        <v>188</v>
      </c>
      <c r="G26" s="257">
        <v>91</v>
      </c>
      <c r="H26" s="257">
        <v>0</v>
      </c>
      <c r="I26" s="257">
        <v>0</v>
      </c>
      <c r="J26" s="78">
        <v>9.1574074074074072E-2</v>
      </c>
      <c r="K26" s="283">
        <v>2</v>
      </c>
      <c r="L26" s="283">
        <v>11</v>
      </c>
      <c r="M26" s="283">
        <v>52</v>
      </c>
      <c r="N26" s="257" t="s">
        <v>731</v>
      </c>
      <c r="O26" t="s">
        <v>1215</v>
      </c>
      <c r="P26" t="s">
        <v>1216</v>
      </c>
    </row>
    <row r="27" spans="2:16" x14ac:dyDescent="0.25">
      <c r="B27" s="257">
        <v>17</v>
      </c>
      <c r="C27" s="257" t="s">
        <v>205</v>
      </c>
      <c r="D27" s="257" t="s">
        <v>130</v>
      </c>
      <c r="E27" s="257" t="s">
        <v>1178</v>
      </c>
      <c r="F27" s="257" t="s">
        <v>184</v>
      </c>
      <c r="G27" s="257">
        <v>46</v>
      </c>
      <c r="H27" s="257">
        <v>0.01</v>
      </c>
      <c r="I27" s="257">
        <v>0</v>
      </c>
      <c r="J27" s="78">
        <v>8.1469907407407408E-2</v>
      </c>
      <c r="K27" s="283">
        <v>1</v>
      </c>
      <c r="L27" s="283">
        <v>57</v>
      </c>
      <c r="M27" s="283">
        <v>19</v>
      </c>
      <c r="N27" s="257" t="s">
        <v>455</v>
      </c>
      <c r="O27" t="s">
        <v>1217</v>
      </c>
      <c r="P27" t="s">
        <v>456</v>
      </c>
    </row>
    <row r="28" spans="2:16" x14ac:dyDescent="0.25">
      <c r="B28" s="257">
        <v>18</v>
      </c>
      <c r="C28" s="257" t="s">
        <v>1164</v>
      </c>
      <c r="D28" s="257" t="s">
        <v>130</v>
      </c>
      <c r="E28" s="257" t="s">
        <v>1163</v>
      </c>
      <c r="F28" s="257" t="s">
        <v>188</v>
      </c>
      <c r="G28" s="257">
        <v>74</v>
      </c>
      <c r="H28" s="257">
        <v>0</v>
      </c>
      <c r="I28" s="257">
        <v>-0.08</v>
      </c>
      <c r="J28" s="78">
        <v>8.5219907407407411E-2</v>
      </c>
      <c r="K28" s="283">
        <v>2</v>
      </c>
      <c r="L28" s="283">
        <v>2</v>
      </c>
      <c r="M28" s="283">
        <v>43</v>
      </c>
      <c r="N28" s="257" t="s">
        <v>292</v>
      </c>
      <c r="O28" t="s">
        <v>1218</v>
      </c>
      <c r="P28" t="s">
        <v>168</v>
      </c>
    </row>
    <row r="29" spans="2:16" x14ac:dyDescent="0.25">
      <c r="B29" s="257">
        <v>19</v>
      </c>
      <c r="C29" s="257" t="s">
        <v>1165</v>
      </c>
      <c r="D29" s="257" t="s">
        <v>130</v>
      </c>
      <c r="E29" s="257" t="s">
        <v>1166</v>
      </c>
      <c r="F29" s="257" t="s">
        <v>184</v>
      </c>
      <c r="G29" s="257">
        <v>21</v>
      </c>
      <c r="H29" s="257">
        <v>0</v>
      </c>
      <c r="I29" s="257">
        <v>-0.01</v>
      </c>
      <c r="J29" s="78">
        <v>3.0821759259259257E-2</v>
      </c>
      <c r="K29" s="283">
        <v>0</v>
      </c>
      <c r="L29" s="283">
        <v>44</v>
      </c>
      <c r="M29" s="283">
        <v>23</v>
      </c>
      <c r="N29" s="257" t="s">
        <v>628</v>
      </c>
      <c r="O29" t="s">
        <v>1219</v>
      </c>
      <c r="P29" t="s">
        <v>1220</v>
      </c>
    </row>
    <row r="30" spans="2:16" x14ac:dyDescent="0.25">
      <c r="B30" s="257">
        <v>20</v>
      </c>
      <c r="C30" s="257" t="s">
        <v>207</v>
      </c>
      <c r="D30" s="257" t="s">
        <v>130</v>
      </c>
      <c r="E30" s="257" t="s">
        <v>760</v>
      </c>
      <c r="F30" s="257" t="s">
        <v>188</v>
      </c>
      <c r="G30" s="257">
        <v>64</v>
      </c>
      <c r="H30" s="257">
        <v>0</v>
      </c>
      <c r="I30" s="257">
        <v>0</v>
      </c>
      <c r="J30" s="78">
        <v>7.778935185185186E-2</v>
      </c>
      <c r="K30" s="283">
        <v>1</v>
      </c>
      <c r="L30" s="283">
        <v>52</v>
      </c>
      <c r="M30" s="283">
        <v>1</v>
      </c>
      <c r="N30" s="257" t="s">
        <v>280</v>
      </c>
      <c r="O30" t="s">
        <v>1221</v>
      </c>
      <c r="P30" t="s">
        <v>1222</v>
      </c>
    </row>
    <row r="31" spans="2:16" x14ac:dyDescent="0.25">
      <c r="B31" s="257">
        <v>21</v>
      </c>
      <c r="C31" s="257" t="s">
        <v>1178</v>
      </c>
      <c r="D31" s="257" t="s">
        <v>6</v>
      </c>
      <c r="E31" s="257" t="s">
        <v>760</v>
      </c>
      <c r="F31" s="257" t="s">
        <v>186</v>
      </c>
      <c r="G31" s="257">
        <v>55</v>
      </c>
      <c r="H31" s="257">
        <v>18.73</v>
      </c>
      <c r="I31" s="257">
        <v>19.440000000000001</v>
      </c>
      <c r="J31" s="78">
        <v>8.0185185185185193E-2</v>
      </c>
      <c r="K31" s="283">
        <v>1</v>
      </c>
      <c r="L31" s="283">
        <v>55</v>
      </c>
      <c r="M31" s="283">
        <v>28</v>
      </c>
      <c r="N31" s="257" t="s">
        <v>1223</v>
      </c>
      <c r="O31" t="s">
        <v>1224</v>
      </c>
      <c r="P31" t="s">
        <v>1225</v>
      </c>
    </row>
    <row r="32" spans="2:16" x14ac:dyDescent="0.25">
      <c r="B32" s="257">
        <v>22</v>
      </c>
      <c r="C32" s="257" t="s">
        <v>1166</v>
      </c>
      <c r="D32" s="257" t="s">
        <v>130</v>
      </c>
      <c r="E32" s="257" t="s">
        <v>207</v>
      </c>
      <c r="F32" s="257" t="s">
        <v>190</v>
      </c>
      <c r="G32" s="257">
        <v>53</v>
      </c>
      <c r="H32" s="257">
        <v>0.01</v>
      </c>
      <c r="I32" s="257">
        <v>0</v>
      </c>
      <c r="J32" s="78">
        <v>7.2268518518518524E-2</v>
      </c>
      <c r="K32" s="283">
        <v>1</v>
      </c>
      <c r="L32" s="283">
        <v>44</v>
      </c>
      <c r="M32" s="283">
        <v>4</v>
      </c>
      <c r="N32" s="257" t="s">
        <v>1226</v>
      </c>
      <c r="O32" t="s">
        <v>1227</v>
      </c>
      <c r="P32" t="s">
        <v>1228</v>
      </c>
    </row>
    <row r="33" spans="2:16" x14ac:dyDescent="0.25">
      <c r="B33" s="257">
        <v>23</v>
      </c>
      <c r="C33" s="257" t="s">
        <v>1163</v>
      </c>
      <c r="D33" s="257" t="s">
        <v>130</v>
      </c>
      <c r="E33" s="257" t="s">
        <v>1165</v>
      </c>
      <c r="F33" s="257" t="s">
        <v>188</v>
      </c>
      <c r="G33" s="257">
        <v>74</v>
      </c>
      <c r="H33" s="257">
        <v>0</v>
      </c>
      <c r="I33" s="257">
        <v>0</v>
      </c>
      <c r="J33" s="78">
        <v>8.5671296296296287E-2</v>
      </c>
      <c r="K33" s="283">
        <v>2</v>
      </c>
      <c r="L33" s="283">
        <v>3</v>
      </c>
      <c r="M33" s="283">
        <v>22</v>
      </c>
      <c r="N33" s="257" t="s">
        <v>736</v>
      </c>
      <c r="O33" t="s">
        <v>1229</v>
      </c>
      <c r="P33" t="s">
        <v>746</v>
      </c>
    </row>
    <row r="34" spans="2:16" x14ac:dyDescent="0.25">
      <c r="B34" s="257">
        <v>24</v>
      </c>
      <c r="C34" s="257" t="s">
        <v>205</v>
      </c>
      <c r="D34" s="257" t="s">
        <v>130</v>
      </c>
      <c r="E34" s="257" t="s">
        <v>1164</v>
      </c>
      <c r="F34" s="257" t="s">
        <v>188</v>
      </c>
      <c r="G34" s="257">
        <v>57</v>
      </c>
      <c r="H34" s="257">
        <v>0.01</v>
      </c>
      <c r="I34" s="257">
        <v>0</v>
      </c>
      <c r="J34" s="78">
        <v>7.8020833333333331E-2</v>
      </c>
      <c r="K34" s="283">
        <v>1</v>
      </c>
      <c r="L34" s="283">
        <v>52</v>
      </c>
      <c r="M34" s="283">
        <v>21</v>
      </c>
      <c r="N34" s="257" t="s">
        <v>286</v>
      </c>
      <c r="O34" t="s">
        <v>1230</v>
      </c>
      <c r="P34" t="s">
        <v>287</v>
      </c>
    </row>
    <row r="35" spans="2:16" x14ac:dyDescent="0.25">
      <c r="B35" s="257">
        <v>25</v>
      </c>
      <c r="C35" s="257" t="s">
        <v>1164</v>
      </c>
      <c r="D35" s="257" t="s">
        <v>7</v>
      </c>
      <c r="E35" s="257" t="s">
        <v>1178</v>
      </c>
      <c r="F35" s="257" t="s">
        <v>189</v>
      </c>
      <c r="G35" s="257">
        <v>6</v>
      </c>
      <c r="H35" s="257">
        <v>0.24</v>
      </c>
      <c r="I35" s="257">
        <v>-999.99</v>
      </c>
      <c r="J35" s="78">
        <v>1.8634259259259261E-3</v>
      </c>
      <c r="K35" s="283">
        <v>0</v>
      </c>
      <c r="L35" s="283">
        <v>2</v>
      </c>
      <c r="M35" s="283">
        <v>41</v>
      </c>
      <c r="N35" s="257" t="s">
        <v>278</v>
      </c>
      <c r="O35" t="s">
        <v>1231</v>
      </c>
      <c r="P35" t="s">
        <v>279</v>
      </c>
    </row>
    <row r="36" spans="2:16" x14ac:dyDescent="0.25">
      <c r="B36" s="257">
        <v>26</v>
      </c>
      <c r="C36" s="257" t="s">
        <v>1165</v>
      </c>
      <c r="D36" s="257" t="s">
        <v>130</v>
      </c>
      <c r="E36" s="257" t="s">
        <v>205</v>
      </c>
      <c r="F36" s="257" t="s">
        <v>184</v>
      </c>
      <c r="G36" s="257">
        <v>34</v>
      </c>
      <c r="H36" s="257">
        <v>0</v>
      </c>
      <c r="I36" s="257">
        <v>-0.01</v>
      </c>
      <c r="J36" s="78">
        <v>5.2060185185185182E-2</v>
      </c>
      <c r="K36" s="283">
        <v>1</v>
      </c>
      <c r="L36" s="283">
        <v>14</v>
      </c>
      <c r="M36" s="283">
        <v>58</v>
      </c>
      <c r="N36" s="257" t="s">
        <v>443</v>
      </c>
      <c r="O36" t="s">
        <v>1232</v>
      </c>
      <c r="P36" t="s">
        <v>444</v>
      </c>
    </row>
    <row r="37" spans="2:16" x14ac:dyDescent="0.25">
      <c r="B37" s="257">
        <v>27</v>
      </c>
      <c r="C37" s="257" t="s">
        <v>207</v>
      </c>
      <c r="D37" s="257" t="s">
        <v>130</v>
      </c>
      <c r="E37" s="257" t="s">
        <v>1163</v>
      </c>
      <c r="F37" s="257" t="s">
        <v>188</v>
      </c>
      <c r="G37" s="257">
        <v>55</v>
      </c>
      <c r="H37" s="257">
        <v>0</v>
      </c>
      <c r="I37" s="257">
        <v>-0.06</v>
      </c>
      <c r="J37" s="78">
        <v>7.2002314814814811E-2</v>
      </c>
      <c r="K37" s="283">
        <v>1</v>
      </c>
      <c r="L37" s="283">
        <v>43</v>
      </c>
      <c r="M37" s="283">
        <v>41</v>
      </c>
      <c r="N37" s="257" t="s">
        <v>494</v>
      </c>
      <c r="O37" t="s">
        <v>1233</v>
      </c>
      <c r="P37" t="s">
        <v>1234</v>
      </c>
    </row>
    <row r="38" spans="2:16" x14ac:dyDescent="0.25">
      <c r="B38" s="257">
        <v>28</v>
      </c>
      <c r="C38" s="257" t="s">
        <v>760</v>
      </c>
      <c r="D38" s="257" t="s">
        <v>130</v>
      </c>
      <c r="E38" s="257" t="s">
        <v>1166</v>
      </c>
      <c r="F38" s="257" t="s">
        <v>190</v>
      </c>
      <c r="G38" s="257">
        <v>61</v>
      </c>
      <c r="H38" s="257">
        <v>0</v>
      </c>
      <c r="I38" s="257">
        <v>-2.12</v>
      </c>
      <c r="J38" s="78">
        <v>7.7141203703703712E-2</v>
      </c>
      <c r="K38" s="283">
        <v>1</v>
      </c>
      <c r="L38" s="283">
        <v>51</v>
      </c>
      <c r="M38" s="283">
        <v>5</v>
      </c>
      <c r="N38" s="257" t="s">
        <v>280</v>
      </c>
      <c r="O38" t="s">
        <v>1235</v>
      </c>
      <c r="P38" t="s">
        <v>281</v>
      </c>
    </row>
    <row r="39" spans="2:16" x14ac:dyDescent="0.25">
      <c r="B39" s="257">
        <v>29</v>
      </c>
      <c r="C39" s="257" t="s">
        <v>1178</v>
      </c>
      <c r="D39" s="257" t="s">
        <v>130</v>
      </c>
      <c r="E39" s="257" t="s">
        <v>1166</v>
      </c>
      <c r="F39" s="257" t="s">
        <v>184</v>
      </c>
      <c r="G39" s="257">
        <v>101</v>
      </c>
      <c r="H39" s="257">
        <v>0</v>
      </c>
      <c r="I39" s="257">
        <v>-0.01</v>
      </c>
      <c r="J39" s="78">
        <v>9.3391203703703699E-2</v>
      </c>
      <c r="K39" s="283">
        <v>2</v>
      </c>
      <c r="L39" s="283">
        <v>14</v>
      </c>
      <c r="M39" s="283">
        <v>29</v>
      </c>
      <c r="N39" s="257" t="s">
        <v>354</v>
      </c>
      <c r="O39" t="s">
        <v>1236</v>
      </c>
      <c r="P39" t="s">
        <v>193</v>
      </c>
    </row>
    <row r="40" spans="2:16" x14ac:dyDescent="0.25">
      <c r="B40" s="257">
        <v>30</v>
      </c>
      <c r="C40" s="257" t="s">
        <v>760</v>
      </c>
      <c r="D40" s="257" t="s">
        <v>6</v>
      </c>
      <c r="E40" s="257" t="s">
        <v>1163</v>
      </c>
      <c r="F40" s="257" t="s">
        <v>186</v>
      </c>
      <c r="G40" s="257">
        <v>120</v>
      </c>
      <c r="H40" s="257">
        <v>988.73</v>
      </c>
      <c r="I40" s="257">
        <v>250</v>
      </c>
      <c r="J40" s="78">
        <v>9.5798611111111112E-2</v>
      </c>
      <c r="K40" s="283">
        <v>2</v>
      </c>
      <c r="L40" s="283">
        <v>17</v>
      </c>
      <c r="M40" s="283">
        <v>57</v>
      </c>
      <c r="N40" s="257" t="s">
        <v>410</v>
      </c>
      <c r="O40" t="s">
        <v>1237</v>
      </c>
      <c r="P40" t="s">
        <v>1191</v>
      </c>
    </row>
    <row r="41" spans="2:16" x14ac:dyDescent="0.25">
      <c r="B41" s="257">
        <v>31</v>
      </c>
      <c r="C41" s="257" t="s">
        <v>207</v>
      </c>
      <c r="D41" s="257" t="s">
        <v>130</v>
      </c>
      <c r="E41" s="257" t="s">
        <v>205</v>
      </c>
      <c r="F41" s="257" t="s">
        <v>188</v>
      </c>
      <c r="G41" s="257">
        <v>67</v>
      </c>
      <c r="H41" s="257">
        <v>0</v>
      </c>
      <c r="I41" s="257">
        <v>-0.01</v>
      </c>
      <c r="J41" s="78">
        <v>8.2476851851851843E-2</v>
      </c>
      <c r="K41" s="283">
        <v>1</v>
      </c>
      <c r="L41" s="283">
        <v>58</v>
      </c>
      <c r="M41" s="283">
        <v>46</v>
      </c>
      <c r="N41" s="257" t="s">
        <v>1238</v>
      </c>
      <c r="O41" t="s">
        <v>1239</v>
      </c>
      <c r="P41" t="s">
        <v>1240</v>
      </c>
    </row>
    <row r="42" spans="2:16" x14ac:dyDescent="0.25">
      <c r="B42" s="257">
        <v>32</v>
      </c>
      <c r="C42" s="257" t="s">
        <v>1165</v>
      </c>
      <c r="D42" s="257" t="s">
        <v>130</v>
      </c>
      <c r="E42" s="257" t="s">
        <v>1164</v>
      </c>
      <c r="F42" s="257" t="s">
        <v>188</v>
      </c>
      <c r="G42" s="257">
        <v>174</v>
      </c>
      <c r="H42" s="257">
        <v>0</v>
      </c>
      <c r="I42" s="257">
        <v>0</v>
      </c>
      <c r="J42" s="78">
        <v>0.10082175925925925</v>
      </c>
      <c r="K42" s="283">
        <v>2</v>
      </c>
      <c r="L42" s="283">
        <v>25</v>
      </c>
      <c r="M42" s="283">
        <v>11</v>
      </c>
      <c r="N42" s="257" t="s">
        <v>399</v>
      </c>
      <c r="O42" t="s">
        <v>1241</v>
      </c>
      <c r="P42" t="s">
        <v>1194</v>
      </c>
    </row>
    <row r="43" spans="2:16" x14ac:dyDescent="0.25">
      <c r="B43" s="257">
        <v>33</v>
      </c>
      <c r="C43" s="257" t="s">
        <v>1165</v>
      </c>
      <c r="D43" s="257" t="s">
        <v>130</v>
      </c>
      <c r="E43" s="257" t="s">
        <v>1178</v>
      </c>
      <c r="F43" s="257" t="s">
        <v>197</v>
      </c>
      <c r="G43" s="257">
        <v>166</v>
      </c>
      <c r="H43" s="257">
        <v>0</v>
      </c>
      <c r="I43" s="257">
        <v>0</v>
      </c>
      <c r="J43" s="78">
        <v>0.10125000000000001</v>
      </c>
      <c r="K43" s="283">
        <v>1</v>
      </c>
      <c r="L43" s="283">
        <v>25</v>
      </c>
      <c r="M43" s="283">
        <v>48</v>
      </c>
      <c r="N43" s="257" t="s">
        <v>727</v>
      </c>
      <c r="O43" t="s">
        <v>1242</v>
      </c>
      <c r="P43" t="s">
        <v>1243</v>
      </c>
    </row>
    <row r="44" spans="2:16" x14ac:dyDescent="0.25">
      <c r="B44" s="257">
        <v>34</v>
      </c>
      <c r="C44" s="257" t="s">
        <v>1164</v>
      </c>
      <c r="D44" s="257" t="s">
        <v>6</v>
      </c>
      <c r="E44" s="257" t="s">
        <v>207</v>
      </c>
      <c r="F44" s="257" t="s">
        <v>186</v>
      </c>
      <c r="G44" s="257">
        <v>43</v>
      </c>
      <c r="H44" s="257">
        <v>16.14</v>
      </c>
      <c r="I44" s="257">
        <v>15.78</v>
      </c>
      <c r="J44" s="78">
        <v>6.5127314814814818E-2</v>
      </c>
      <c r="K44" s="283">
        <v>1</v>
      </c>
      <c r="L44" s="283">
        <v>33</v>
      </c>
      <c r="M44" s="283">
        <v>47</v>
      </c>
      <c r="N44" s="257" t="s">
        <v>307</v>
      </c>
      <c r="O44" t="s">
        <v>1244</v>
      </c>
      <c r="P44" t="s">
        <v>235</v>
      </c>
    </row>
    <row r="45" spans="2:16" x14ac:dyDescent="0.25">
      <c r="B45" s="257">
        <v>35</v>
      </c>
      <c r="C45" s="257" t="s">
        <v>205</v>
      </c>
      <c r="D45" s="257" t="s">
        <v>6</v>
      </c>
      <c r="E45" s="257" t="s">
        <v>760</v>
      </c>
      <c r="F45" s="257" t="s">
        <v>186</v>
      </c>
      <c r="G45" s="257">
        <v>76</v>
      </c>
      <c r="H45" s="257">
        <v>25.07</v>
      </c>
      <c r="I45" s="257">
        <v>298.18</v>
      </c>
      <c r="J45" s="78">
        <v>9.042824074074074E-2</v>
      </c>
      <c r="K45" s="283">
        <v>2</v>
      </c>
      <c r="L45" s="283">
        <v>10</v>
      </c>
      <c r="M45" s="283">
        <v>13</v>
      </c>
      <c r="N45" s="257" t="s">
        <v>1199</v>
      </c>
      <c r="O45" t="s">
        <v>1245</v>
      </c>
      <c r="P45" t="s">
        <v>1201</v>
      </c>
    </row>
    <row r="46" spans="2:16" x14ac:dyDescent="0.25">
      <c r="B46" s="257">
        <v>36</v>
      </c>
      <c r="C46" s="257" t="s">
        <v>1163</v>
      </c>
      <c r="D46" s="257" t="s">
        <v>6</v>
      </c>
      <c r="E46" s="257" t="s">
        <v>1166</v>
      </c>
      <c r="F46" s="257" t="s">
        <v>186</v>
      </c>
      <c r="G46" s="257">
        <v>49</v>
      </c>
      <c r="H46" s="257">
        <v>250</v>
      </c>
      <c r="I46" s="257">
        <v>14.98</v>
      </c>
      <c r="J46" s="78">
        <v>7.3194444444444437E-2</v>
      </c>
      <c r="K46" s="283">
        <v>1</v>
      </c>
      <c r="L46" s="283">
        <v>45</v>
      </c>
      <c r="M46" s="283">
        <v>24</v>
      </c>
      <c r="N46" s="257" t="s">
        <v>274</v>
      </c>
      <c r="O46" t="s">
        <v>1246</v>
      </c>
      <c r="P46" t="s">
        <v>1203</v>
      </c>
    </row>
    <row r="47" spans="2:16" x14ac:dyDescent="0.25">
      <c r="B47" s="257">
        <v>37</v>
      </c>
      <c r="C47" s="257" t="s">
        <v>1178</v>
      </c>
      <c r="D47" s="257" t="s">
        <v>130</v>
      </c>
      <c r="E47" s="257" t="s">
        <v>1163</v>
      </c>
      <c r="F47" s="257" t="s">
        <v>184</v>
      </c>
      <c r="G47" s="257">
        <v>40</v>
      </c>
      <c r="H47" s="257">
        <v>0.22</v>
      </c>
      <c r="I47" s="257">
        <v>0.19</v>
      </c>
      <c r="J47" s="78">
        <v>6.1956018518518514E-2</v>
      </c>
      <c r="K47" s="283">
        <v>1</v>
      </c>
      <c r="L47" s="283">
        <v>29</v>
      </c>
      <c r="M47" s="283">
        <v>13</v>
      </c>
      <c r="N47" s="257" t="s">
        <v>639</v>
      </c>
      <c r="O47" t="s">
        <v>1247</v>
      </c>
      <c r="P47" t="s">
        <v>1205</v>
      </c>
    </row>
    <row r="48" spans="2:16" x14ac:dyDescent="0.25">
      <c r="B48" s="257">
        <v>38</v>
      </c>
      <c r="C48" s="257" t="s">
        <v>1166</v>
      </c>
      <c r="D48" s="257" t="s">
        <v>6</v>
      </c>
      <c r="E48" s="257" t="s">
        <v>205</v>
      </c>
      <c r="F48" s="257" t="s">
        <v>186</v>
      </c>
      <c r="G48" s="257">
        <v>59</v>
      </c>
      <c r="H48" s="257">
        <v>23.22</v>
      </c>
      <c r="I48" s="257">
        <v>14.34</v>
      </c>
      <c r="J48" s="78">
        <v>8.2557870370370365E-2</v>
      </c>
      <c r="K48" s="283">
        <v>1</v>
      </c>
      <c r="L48" s="283">
        <v>58</v>
      </c>
      <c r="M48" s="283">
        <v>53</v>
      </c>
      <c r="N48" s="257" t="s">
        <v>443</v>
      </c>
      <c r="O48" t="s">
        <v>1248</v>
      </c>
      <c r="P48" t="s">
        <v>444</v>
      </c>
    </row>
    <row r="49" spans="2:16" x14ac:dyDescent="0.25">
      <c r="B49" s="257">
        <v>39</v>
      </c>
      <c r="C49" s="257" t="s">
        <v>760</v>
      </c>
      <c r="D49" s="257" t="s">
        <v>130</v>
      </c>
      <c r="E49" s="257" t="s">
        <v>1164</v>
      </c>
      <c r="F49" s="257" t="s">
        <v>190</v>
      </c>
      <c r="G49" s="257">
        <v>69</v>
      </c>
      <c r="H49" s="257">
        <v>0</v>
      </c>
      <c r="I49" s="257">
        <v>0</v>
      </c>
      <c r="J49" s="78">
        <v>7.631944444444444E-2</v>
      </c>
      <c r="K49" s="283">
        <v>1</v>
      </c>
      <c r="L49" s="283">
        <v>49</v>
      </c>
      <c r="M49" s="283">
        <v>54</v>
      </c>
      <c r="N49" s="257" t="s">
        <v>265</v>
      </c>
      <c r="O49" t="s">
        <v>1249</v>
      </c>
      <c r="P49" t="s">
        <v>266</v>
      </c>
    </row>
    <row r="50" spans="2:16" x14ac:dyDescent="0.25">
      <c r="B50" s="257">
        <v>40</v>
      </c>
      <c r="C50" s="257" t="s">
        <v>207</v>
      </c>
      <c r="D50" s="257" t="s">
        <v>7</v>
      </c>
      <c r="E50" s="257" t="s">
        <v>1165</v>
      </c>
      <c r="F50" s="257" t="s">
        <v>186</v>
      </c>
      <c r="G50" s="257">
        <v>78</v>
      </c>
      <c r="H50" s="287" t="s">
        <v>1347</v>
      </c>
      <c r="I50" s="257">
        <v>-125.75</v>
      </c>
      <c r="J50" s="78">
        <v>8.3668981481481483E-2</v>
      </c>
      <c r="K50" s="283">
        <v>2</v>
      </c>
      <c r="L50" s="283">
        <v>0</v>
      </c>
      <c r="M50" s="283">
        <v>29</v>
      </c>
      <c r="N50" s="257" t="s">
        <v>290</v>
      </c>
      <c r="O50" t="s">
        <v>1250</v>
      </c>
      <c r="P50" t="s">
        <v>419</v>
      </c>
    </row>
    <row r="51" spans="2:16" x14ac:dyDescent="0.25">
      <c r="B51" s="257">
        <v>41</v>
      </c>
      <c r="C51" s="257" t="s">
        <v>207</v>
      </c>
      <c r="D51" s="257" t="s">
        <v>130</v>
      </c>
      <c r="E51" s="257" t="s">
        <v>1178</v>
      </c>
      <c r="F51" s="257" t="s">
        <v>188</v>
      </c>
      <c r="G51" s="257">
        <v>39</v>
      </c>
      <c r="H51" s="257">
        <v>0</v>
      </c>
      <c r="I51" s="257">
        <v>0</v>
      </c>
      <c r="J51" s="78">
        <v>6.2754629629629632E-2</v>
      </c>
      <c r="K51" s="283">
        <v>1</v>
      </c>
      <c r="L51" s="283">
        <v>30</v>
      </c>
      <c r="M51" s="283">
        <v>22</v>
      </c>
      <c r="N51" s="257" t="s">
        <v>414</v>
      </c>
      <c r="O51" t="s">
        <v>1251</v>
      </c>
      <c r="P51" t="s">
        <v>415</v>
      </c>
    </row>
    <row r="52" spans="2:16" x14ac:dyDescent="0.25">
      <c r="B52" s="257">
        <v>42</v>
      </c>
      <c r="C52" s="257" t="s">
        <v>1165</v>
      </c>
      <c r="D52" s="257" t="s">
        <v>130</v>
      </c>
      <c r="E52" s="257" t="s">
        <v>760</v>
      </c>
      <c r="F52" s="257" t="s">
        <v>190</v>
      </c>
      <c r="G52" s="257">
        <v>54</v>
      </c>
      <c r="H52" s="257">
        <v>0</v>
      </c>
      <c r="I52" s="257">
        <v>0</v>
      </c>
      <c r="J52" s="78">
        <v>6.430555555555556E-2</v>
      </c>
      <c r="K52" s="283">
        <v>1</v>
      </c>
      <c r="L52" s="283">
        <v>32</v>
      </c>
      <c r="M52" s="283">
        <v>36</v>
      </c>
      <c r="N52" s="257" t="s">
        <v>127</v>
      </c>
      <c r="O52" t="s">
        <v>1252</v>
      </c>
      <c r="P52" t="s">
        <v>1211</v>
      </c>
    </row>
    <row r="53" spans="2:16" x14ac:dyDescent="0.25">
      <c r="B53" s="257">
        <v>43</v>
      </c>
      <c r="C53" s="257" t="s">
        <v>1164</v>
      </c>
      <c r="D53" s="257" t="s">
        <v>7</v>
      </c>
      <c r="E53" s="257" t="s">
        <v>1166</v>
      </c>
      <c r="F53" s="257" t="s">
        <v>186</v>
      </c>
      <c r="G53" s="257">
        <v>72</v>
      </c>
      <c r="H53" s="257">
        <v>-250</v>
      </c>
      <c r="I53" s="287" t="s">
        <v>1348</v>
      </c>
      <c r="J53" s="78">
        <v>8.3009259259259269E-2</v>
      </c>
      <c r="K53" s="283">
        <v>1</v>
      </c>
      <c r="L53" s="283">
        <v>59</v>
      </c>
      <c r="M53" s="283">
        <v>32</v>
      </c>
      <c r="N53" s="257" t="s">
        <v>1212</v>
      </c>
      <c r="O53" t="s">
        <v>1253</v>
      </c>
      <c r="P53" t="s">
        <v>1214</v>
      </c>
    </row>
    <row r="54" spans="2:16" x14ac:dyDescent="0.25">
      <c r="B54" s="257">
        <v>44</v>
      </c>
      <c r="C54" s="257" t="s">
        <v>205</v>
      </c>
      <c r="D54" s="257" t="s">
        <v>130</v>
      </c>
      <c r="E54" s="257" t="s">
        <v>1163</v>
      </c>
      <c r="F54" s="257" t="s">
        <v>188</v>
      </c>
      <c r="G54" s="257">
        <v>53</v>
      </c>
      <c r="H54" s="257">
        <v>0.01</v>
      </c>
      <c r="I54" s="257">
        <v>0.05</v>
      </c>
      <c r="J54" s="78">
        <v>7.6064814814814807E-2</v>
      </c>
      <c r="K54" s="283">
        <v>1</v>
      </c>
      <c r="L54" s="283">
        <v>49</v>
      </c>
      <c r="M54" s="283">
        <v>32</v>
      </c>
      <c r="N54" s="257" t="s">
        <v>731</v>
      </c>
      <c r="O54" t="s">
        <v>1254</v>
      </c>
      <c r="P54" t="s">
        <v>1216</v>
      </c>
    </row>
    <row r="55" spans="2:16" x14ac:dyDescent="0.25">
      <c r="B55" s="257">
        <v>45</v>
      </c>
      <c r="C55" s="257" t="s">
        <v>1178</v>
      </c>
      <c r="D55" s="257" t="s">
        <v>6</v>
      </c>
      <c r="E55" s="257" t="s">
        <v>205</v>
      </c>
      <c r="F55" s="257" t="s">
        <v>186</v>
      </c>
      <c r="G55" s="257">
        <v>101</v>
      </c>
      <c r="H55" s="257">
        <v>19.260000000000002</v>
      </c>
      <c r="I55" s="257">
        <v>66.05</v>
      </c>
      <c r="J55" s="78">
        <v>9.3217592592592588E-2</v>
      </c>
      <c r="K55" s="283">
        <v>2</v>
      </c>
      <c r="L55" s="283">
        <v>14</v>
      </c>
      <c r="M55" s="283">
        <v>14</v>
      </c>
      <c r="N55" s="257" t="s">
        <v>1223</v>
      </c>
      <c r="O55" t="s">
        <v>1255</v>
      </c>
      <c r="P55" t="s">
        <v>1225</v>
      </c>
    </row>
    <row r="56" spans="2:16" x14ac:dyDescent="0.25">
      <c r="B56" s="257">
        <v>46</v>
      </c>
      <c r="C56" s="257" t="s">
        <v>1163</v>
      </c>
      <c r="D56" s="257" t="s">
        <v>6</v>
      </c>
      <c r="E56" s="257" t="s">
        <v>1164</v>
      </c>
      <c r="F56" s="257" t="s">
        <v>186</v>
      </c>
      <c r="G56" s="257">
        <v>153</v>
      </c>
      <c r="H56" s="257">
        <v>250</v>
      </c>
      <c r="I56" s="257">
        <v>16.64</v>
      </c>
      <c r="J56" s="78">
        <v>9.9710648148148159E-2</v>
      </c>
      <c r="K56" s="283">
        <v>2</v>
      </c>
      <c r="L56" s="283">
        <v>23</v>
      </c>
      <c r="M56" s="283">
        <v>35</v>
      </c>
      <c r="N56" s="257" t="s">
        <v>292</v>
      </c>
      <c r="O56" t="s">
        <v>1256</v>
      </c>
      <c r="P56" t="s">
        <v>168</v>
      </c>
    </row>
    <row r="57" spans="2:16" x14ac:dyDescent="0.25">
      <c r="B57" s="257">
        <v>47</v>
      </c>
      <c r="C57" s="257" t="s">
        <v>1166</v>
      </c>
      <c r="D57" s="257" t="s">
        <v>130</v>
      </c>
      <c r="E57" s="257" t="s">
        <v>1165</v>
      </c>
      <c r="F57" s="257" t="s">
        <v>184</v>
      </c>
      <c r="G57" s="257">
        <v>35</v>
      </c>
      <c r="H57" s="257">
        <v>0.01</v>
      </c>
      <c r="I57" s="257">
        <v>0</v>
      </c>
      <c r="J57" s="78">
        <v>5.5335648148148148E-2</v>
      </c>
      <c r="K57" s="283">
        <v>1</v>
      </c>
      <c r="L57" s="283">
        <v>19</v>
      </c>
      <c r="M57" s="283">
        <v>41</v>
      </c>
      <c r="N57" s="257" t="s">
        <v>628</v>
      </c>
      <c r="O57" t="s">
        <v>1257</v>
      </c>
      <c r="P57" t="s">
        <v>1258</v>
      </c>
    </row>
    <row r="58" spans="2:16" x14ac:dyDescent="0.25">
      <c r="B58" s="257">
        <v>48</v>
      </c>
      <c r="C58" s="257" t="s">
        <v>760</v>
      </c>
      <c r="D58" s="257" t="s">
        <v>130</v>
      </c>
      <c r="E58" s="257" t="s">
        <v>207</v>
      </c>
      <c r="F58" s="257" t="s">
        <v>184</v>
      </c>
      <c r="G58" s="257">
        <v>15</v>
      </c>
      <c r="H58" s="257">
        <v>0</v>
      </c>
      <c r="I58" s="257">
        <v>0</v>
      </c>
      <c r="J58" s="78">
        <v>1.5983796296296295E-2</v>
      </c>
      <c r="K58" s="283">
        <v>0</v>
      </c>
      <c r="L58" s="283">
        <v>23</v>
      </c>
      <c r="M58" s="283">
        <v>1</v>
      </c>
      <c r="N58" s="257" t="s">
        <v>280</v>
      </c>
      <c r="O58" t="s">
        <v>1259</v>
      </c>
      <c r="P58" t="s">
        <v>1222</v>
      </c>
    </row>
    <row r="59" spans="2:16" x14ac:dyDescent="0.25">
      <c r="B59" s="257">
        <v>49</v>
      </c>
      <c r="C59" s="257" t="s">
        <v>760</v>
      </c>
      <c r="D59" s="257" t="s">
        <v>130</v>
      </c>
      <c r="E59" s="257" t="s">
        <v>1178</v>
      </c>
      <c r="F59" s="257" t="s">
        <v>188</v>
      </c>
      <c r="G59" s="257">
        <v>60</v>
      </c>
      <c r="H59" s="257">
        <v>0</v>
      </c>
      <c r="I59" s="257">
        <v>7.0000000000000007E-2</v>
      </c>
      <c r="J59" s="78">
        <v>8.0324074074074062E-2</v>
      </c>
      <c r="K59" s="283">
        <v>1</v>
      </c>
      <c r="L59" s="283">
        <v>55</v>
      </c>
      <c r="M59" s="283">
        <v>40</v>
      </c>
      <c r="N59" s="257" t="s">
        <v>410</v>
      </c>
      <c r="O59" t="s">
        <v>1260</v>
      </c>
      <c r="P59" t="s">
        <v>1191</v>
      </c>
    </row>
    <row r="60" spans="2:16" x14ac:dyDescent="0.25">
      <c r="B60" s="257">
        <v>50</v>
      </c>
      <c r="C60" s="257" t="s">
        <v>207</v>
      </c>
      <c r="D60" s="257" t="s">
        <v>130</v>
      </c>
      <c r="E60" s="257" t="s">
        <v>1166</v>
      </c>
      <c r="F60" s="257" t="s">
        <v>188</v>
      </c>
      <c r="G60" s="257">
        <v>61</v>
      </c>
      <c r="H60" s="257">
        <v>0</v>
      </c>
      <c r="I60" s="257">
        <v>-0.01</v>
      </c>
      <c r="J60" s="78">
        <v>7.7025462962962962E-2</v>
      </c>
      <c r="K60" s="283">
        <v>1</v>
      </c>
      <c r="L60" s="283">
        <v>50</v>
      </c>
      <c r="M60" s="283">
        <v>55</v>
      </c>
      <c r="N60" s="257" t="s">
        <v>22</v>
      </c>
      <c r="O60" t="s">
        <v>1261</v>
      </c>
      <c r="P60" t="s">
        <v>1262</v>
      </c>
    </row>
    <row r="61" spans="2:16" x14ac:dyDescent="0.25">
      <c r="B61" s="257">
        <v>51</v>
      </c>
      <c r="C61" s="257" t="s">
        <v>1165</v>
      </c>
      <c r="D61" s="257" t="s">
        <v>130</v>
      </c>
      <c r="E61" s="257" t="s">
        <v>1163</v>
      </c>
      <c r="F61" s="257" t="s">
        <v>188</v>
      </c>
      <c r="G61" s="257">
        <v>53</v>
      </c>
      <c r="H61" s="257">
        <v>0</v>
      </c>
      <c r="I61" s="257">
        <v>0</v>
      </c>
      <c r="J61" s="78">
        <v>7.0185185185185184E-2</v>
      </c>
      <c r="K61" s="283">
        <v>1</v>
      </c>
      <c r="L61" s="283">
        <v>41</v>
      </c>
      <c r="M61" s="283">
        <v>4</v>
      </c>
      <c r="N61" s="257" t="s">
        <v>736</v>
      </c>
      <c r="O61" t="s">
        <v>1263</v>
      </c>
      <c r="P61" t="s">
        <v>746</v>
      </c>
    </row>
    <row r="62" spans="2:16" x14ac:dyDescent="0.25">
      <c r="B62" s="257">
        <v>52</v>
      </c>
      <c r="C62" s="257" t="s">
        <v>1164</v>
      </c>
      <c r="D62" s="257" t="s">
        <v>130</v>
      </c>
      <c r="E62" s="257" t="s">
        <v>205</v>
      </c>
      <c r="F62" s="257" t="s">
        <v>188</v>
      </c>
      <c r="G62" s="257">
        <v>46</v>
      </c>
      <c r="H62" s="257">
        <v>0</v>
      </c>
      <c r="I62" s="257">
        <v>-0.01</v>
      </c>
      <c r="J62" s="78">
        <v>6.6863425925925923E-2</v>
      </c>
      <c r="K62" s="283">
        <v>1</v>
      </c>
      <c r="L62" s="283">
        <v>36</v>
      </c>
      <c r="M62" s="283">
        <v>17</v>
      </c>
      <c r="N62" s="257" t="s">
        <v>286</v>
      </c>
      <c r="O62" t="s">
        <v>1264</v>
      </c>
      <c r="P62" t="s">
        <v>287</v>
      </c>
    </row>
    <row r="63" spans="2:16" x14ac:dyDescent="0.25">
      <c r="B63" s="257">
        <v>53</v>
      </c>
      <c r="C63" s="257" t="s">
        <v>1178</v>
      </c>
      <c r="D63" s="257" t="s">
        <v>6</v>
      </c>
      <c r="E63" s="257" t="s">
        <v>1164</v>
      </c>
      <c r="F63" s="257" t="s">
        <v>186</v>
      </c>
      <c r="G63" s="257">
        <v>82</v>
      </c>
      <c r="H63" s="257">
        <v>28.37</v>
      </c>
      <c r="I63" s="257">
        <v>32.549999999999997</v>
      </c>
      <c r="J63" s="78">
        <v>8.9895833333333341E-2</v>
      </c>
      <c r="K63" s="283">
        <v>2</v>
      </c>
      <c r="L63" s="283">
        <v>9</v>
      </c>
      <c r="M63" s="283">
        <v>27</v>
      </c>
      <c r="N63" s="257" t="s">
        <v>278</v>
      </c>
      <c r="O63" t="s">
        <v>1265</v>
      </c>
      <c r="P63" t="s">
        <v>279</v>
      </c>
    </row>
    <row r="64" spans="2:16" x14ac:dyDescent="0.25">
      <c r="B64" s="257">
        <v>54</v>
      </c>
      <c r="C64" s="257" t="s">
        <v>205</v>
      </c>
      <c r="D64" s="257" t="s">
        <v>130</v>
      </c>
      <c r="E64" s="257" t="s">
        <v>1165</v>
      </c>
      <c r="F64" s="257" t="s">
        <v>188</v>
      </c>
      <c r="G64" s="257">
        <v>49</v>
      </c>
      <c r="H64" s="257">
        <v>0.01</v>
      </c>
      <c r="I64" s="257">
        <v>0</v>
      </c>
      <c r="J64" s="78">
        <v>6.9814814814814816E-2</v>
      </c>
      <c r="K64" s="283">
        <v>1</v>
      </c>
      <c r="L64" s="283">
        <v>40</v>
      </c>
      <c r="M64" s="283">
        <v>32</v>
      </c>
      <c r="N64" s="257" t="s">
        <v>443</v>
      </c>
      <c r="O64" t="s">
        <v>1266</v>
      </c>
      <c r="P64" t="s">
        <v>444</v>
      </c>
    </row>
    <row r="65" spans="2:16" x14ac:dyDescent="0.25">
      <c r="B65" s="257">
        <v>55</v>
      </c>
      <c r="C65" s="257" t="s">
        <v>1163</v>
      </c>
      <c r="D65" s="257" t="s">
        <v>130</v>
      </c>
      <c r="E65" s="257" t="s">
        <v>207</v>
      </c>
      <c r="F65" s="257" t="s">
        <v>184</v>
      </c>
      <c r="G65" s="257">
        <v>64</v>
      </c>
      <c r="H65" s="257">
        <v>-0.1</v>
      </c>
      <c r="I65" s="257">
        <v>0</v>
      </c>
      <c r="J65" s="78">
        <v>8.1574074074074077E-2</v>
      </c>
      <c r="K65" s="283">
        <v>1</v>
      </c>
      <c r="L65" s="283">
        <v>57</v>
      </c>
      <c r="M65" s="283">
        <v>28</v>
      </c>
      <c r="N65" s="257" t="s">
        <v>494</v>
      </c>
      <c r="O65" t="s">
        <v>1267</v>
      </c>
      <c r="P65" t="s">
        <v>1234</v>
      </c>
    </row>
    <row r="66" spans="2:16" x14ac:dyDescent="0.25">
      <c r="B66" s="257">
        <v>56</v>
      </c>
      <c r="C66" s="257" t="s">
        <v>1166</v>
      </c>
      <c r="D66" s="257" t="s">
        <v>130</v>
      </c>
      <c r="E66" s="257" t="s">
        <v>760</v>
      </c>
      <c r="F66" s="257" t="s">
        <v>188</v>
      </c>
      <c r="G66" s="257">
        <v>99</v>
      </c>
      <c r="H66" s="257">
        <v>0.01</v>
      </c>
      <c r="I66" s="257">
        <v>0</v>
      </c>
      <c r="J66" s="78">
        <v>9.346064814814814E-2</v>
      </c>
      <c r="K66" s="283">
        <v>2</v>
      </c>
      <c r="L66" s="283">
        <v>14</v>
      </c>
      <c r="M66" s="283">
        <v>35</v>
      </c>
      <c r="N66" s="257" t="s">
        <v>280</v>
      </c>
      <c r="O66" t="s">
        <v>1268</v>
      </c>
      <c r="P66" t="s">
        <v>281</v>
      </c>
    </row>
    <row r="67" spans="2:16" x14ac:dyDescent="0.25">
      <c r="B67" s="257">
        <v>57</v>
      </c>
      <c r="C67" s="257" t="s">
        <v>1166</v>
      </c>
      <c r="D67" s="257" t="s">
        <v>130</v>
      </c>
      <c r="E67" s="257" t="s">
        <v>1178</v>
      </c>
      <c r="F67" s="257" t="s">
        <v>190</v>
      </c>
      <c r="G67" s="257">
        <v>78</v>
      </c>
      <c r="H67" s="257">
        <v>1.27</v>
      </c>
      <c r="I67" s="257">
        <v>0.04</v>
      </c>
      <c r="J67" s="78">
        <v>8.6979166666666663E-2</v>
      </c>
      <c r="K67" s="283">
        <v>2</v>
      </c>
      <c r="L67" s="283">
        <v>5</v>
      </c>
      <c r="M67" s="283">
        <v>15</v>
      </c>
      <c r="N67" s="257" t="s">
        <v>1269</v>
      </c>
      <c r="O67" t="s">
        <v>1270</v>
      </c>
      <c r="P67" t="s">
        <v>1271</v>
      </c>
    </row>
    <row r="68" spans="2:16" x14ac:dyDescent="0.25">
      <c r="B68" s="257">
        <v>58</v>
      </c>
      <c r="C68" s="257" t="s">
        <v>1163</v>
      </c>
      <c r="D68" s="257" t="s">
        <v>130</v>
      </c>
      <c r="E68" s="257" t="s">
        <v>760</v>
      </c>
      <c r="F68" s="257" t="s">
        <v>188</v>
      </c>
      <c r="G68" s="257">
        <v>135</v>
      </c>
      <c r="H68" s="257">
        <v>0</v>
      </c>
      <c r="I68" s="257">
        <v>0</v>
      </c>
      <c r="J68" s="78">
        <v>9.6967592592592591E-2</v>
      </c>
      <c r="K68" s="283">
        <v>2</v>
      </c>
      <c r="L68" s="283">
        <v>19</v>
      </c>
      <c r="M68" s="283">
        <v>38</v>
      </c>
      <c r="N68" s="257" t="s">
        <v>12</v>
      </c>
      <c r="O68" t="s">
        <v>1272</v>
      </c>
      <c r="P68" t="s">
        <v>185</v>
      </c>
    </row>
    <row r="69" spans="2:16" x14ac:dyDescent="0.25">
      <c r="B69" s="257">
        <v>59</v>
      </c>
      <c r="C69" s="257" t="s">
        <v>205</v>
      </c>
      <c r="D69" s="257" t="s">
        <v>130</v>
      </c>
      <c r="E69" s="257" t="s">
        <v>207</v>
      </c>
      <c r="F69" s="257" t="s">
        <v>188</v>
      </c>
      <c r="G69" s="257">
        <v>35</v>
      </c>
      <c r="H69" s="257">
        <v>0.01</v>
      </c>
      <c r="I69" s="257">
        <v>0</v>
      </c>
      <c r="J69" s="78">
        <v>5.1990740740740747E-2</v>
      </c>
      <c r="K69" s="283">
        <v>1</v>
      </c>
      <c r="L69" s="283">
        <v>14</v>
      </c>
      <c r="M69" s="283">
        <v>52</v>
      </c>
      <c r="N69" s="257" t="s">
        <v>628</v>
      </c>
      <c r="O69" t="s">
        <v>1273</v>
      </c>
      <c r="P69" t="s">
        <v>1274</v>
      </c>
    </row>
    <row r="70" spans="2:16" x14ac:dyDescent="0.25">
      <c r="B70" s="257">
        <v>60</v>
      </c>
      <c r="C70" s="257" t="s">
        <v>1164</v>
      </c>
      <c r="D70" s="257" t="s">
        <v>7</v>
      </c>
      <c r="E70" s="257" t="s">
        <v>1165</v>
      </c>
      <c r="F70" s="257" t="s">
        <v>186</v>
      </c>
      <c r="G70" s="257">
        <v>83</v>
      </c>
      <c r="H70" s="257">
        <v>-31.6</v>
      </c>
      <c r="I70" s="257">
        <v>-125.68</v>
      </c>
      <c r="J70" s="78">
        <v>8.9884259259259261E-2</v>
      </c>
      <c r="K70" s="283">
        <v>2</v>
      </c>
      <c r="L70" s="283">
        <v>9</v>
      </c>
      <c r="M70" s="283">
        <v>26</v>
      </c>
      <c r="N70" s="257" t="s">
        <v>290</v>
      </c>
      <c r="O70" t="s">
        <v>1275</v>
      </c>
      <c r="P70" t="s">
        <v>291</v>
      </c>
    </row>
    <row r="71" spans="2:16" x14ac:dyDescent="0.25">
      <c r="B71" s="257">
        <v>61</v>
      </c>
      <c r="C71" s="257" t="s">
        <v>1178</v>
      </c>
      <c r="D71" s="257" t="s">
        <v>130</v>
      </c>
      <c r="E71" s="257" t="s">
        <v>1165</v>
      </c>
      <c r="F71" s="257" t="s">
        <v>188</v>
      </c>
      <c r="G71" s="257">
        <v>89</v>
      </c>
      <c r="H71" s="257">
        <v>0.02</v>
      </c>
      <c r="I71" s="257">
        <v>0</v>
      </c>
      <c r="J71" s="78">
        <v>8.6284722222222221E-2</v>
      </c>
      <c r="K71" s="283">
        <v>2</v>
      </c>
      <c r="L71" s="283">
        <v>4</v>
      </c>
      <c r="M71" s="283">
        <v>15</v>
      </c>
      <c r="N71" s="257" t="s">
        <v>290</v>
      </c>
      <c r="O71" t="s">
        <v>1276</v>
      </c>
      <c r="P71" t="s">
        <v>291</v>
      </c>
    </row>
    <row r="72" spans="2:16" x14ac:dyDescent="0.25">
      <c r="B72" s="257">
        <v>62</v>
      </c>
      <c r="C72" s="257" t="s">
        <v>207</v>
      </c>
      <c r="D72" s="257" t="s">
        <v>130</v>
      </c>
      <c r="E72" s="257" t="s">
        <v>1164</v>
      </c>
      <c r="F72" s="257" t="s">
        <v>190</v>
      </c>
      <c r="G72" s="257">
        <v>62</v>
      </c>
      <c r="H72" s="257">
        <v>0</v>
      </c>
      <c r="I72" s="257">
        <v>0</v>
      </c>
      <c r="J72" s="78">
        <v>7.5300925925925924E-2</v>
      </c>
      <c r="K72" s="283">
        <v>1</v>
      </c>
      <c r="L72" s="283">
        <v>48</v>
      </c>
      <c r="M72" s="283">
        <v>26</v>
      </c>
      <c r="N72" s="257" t="s">
        <v>1277</v>
      </c>
      <c r="O72" t="s">
        <v>1278</v>
      </c>
      <c r="P72" t="s">
        <v>1279</v>
      </c>
    </row>
    <row r="73" spans="2:16" x14ac:dyDescent="0.25">
      <c r="B73" s="257">
        <v>63</v>
      </c>
      <c r="C73" s="257" t="s">
        <v>760</v>
      </c>
      <c r="D73" s="257" t="s">
        <v>6</v>
      </c>
      <c r="E73" s="257" t="s">
        <v>205</v>
      </c>
      <c r="F73" s="257" t="s">
        <v>186</v>
      </c>
      <c r="G73" s="257">
        <v>55</v>
      </c>
      <c r="H73" s="257" t="s">
        <v>435</v>
      </c>
      <c r="I73" s="257" t="s">
        <v>1280</v>
      </c>
      <c r="J73" s="78">
        <v>8.3020833333333335E-2</v>
      </c>
      <c r="K73" s="283">
        <v>1</v>
      </c>
      <c r="L73" s="283">
        <v>59</v>
      </c>
      <c r="M73" s="283">
        <v>33</v>
      </c>
      <c r="N73" s="257" t="s">
        <v>1281</v>
      </c>
      <c r="O73" t="s">
        <v>1282</v>
      </c>
      <c r="P73" t="s">
        <v>1283</v>
      </c>
    </row>
    <row r="74" spans="2:16" x14ac:dyDescent="0.25">
      <c r="B74" s="257">
        <v>64</v>
      </c>
      <c r="C74" s="257" t="s">
        <v>1166</v>
      </c>
      <c r="D74" s="257" t="s">
        <v>130</v>
      </c>
      <c r="E74" s="257" t="s">
        <v>1163</v>
      </c>
      <c r="F74" s="257" t="s">
        <v>190</v>
      </c>
      <c r="G74" s="257">
        <v>50</v>
      </c>
      <c r="H74" s="257">
        <v>1.1499999999999999</v>
      </c>
      <c r="I74" s="257">
        <v>0</v>
      </c>
      <c r="J74" s="78">
        <v>7.1388888888888891E-2</v>
      </c>
      <c r="K74" s="283">
        <v>1</v>
      </c>
      <c r="L74" s="283">
        <v>42</v>
      </c>
      <c r="M74" s="283">
        <v>48</v>
      </c>
      <c r="N74" s="257" t="s">
        <v>443</v>
      </c>
      <c r="O74" t="s">
        <v>1284</v>
      </c>
      <c r="P74" t="s">
        <v>444</v>
      </c>
    </row>
    <row r="75" spans="2:16" x14ac:dyDescent="0.25">
      <c r="B75" s="257">
        <v>65</v>
      </c>
      <c r="C75" s="257" t="s">
        <v>1163</v>
      </c>
      <c r="D75" s="257" t="s">
        <v>130</v>
      </c>
      <c r="E75" s="257" t="s">
        <v>1178</v>
      </c>
      <c r="F75" s="257" t="s">
        <v>184</v>
      </c>
      <c r="G75" s="257">
        <v>20</v>
      </c>
      <c r="H75" s="257">
        <v>0</v>
      </c>
      <c r="I75" s="257">
        <v>0</v>
      </c>
      <c r="J75" s="78">
        <v>2.4594907407407409E-2</v>
      </c>
      <c r="K75" s="283">
        <v>0</v>
      </c>
      <c r="L75" s="283">
        <v>35</v>
      </c>
      <c r="M75" s="283">
        <v>25</v>
      </c>
      <c r="N75" s="257" t="s">
        <v>225</v>
      </c>
      <c r="O75" t="s">
        <v>1285</v>
      </c>
      <c r="P75" t="s">
        <v>226</v>
      </c>
    </row>
    <row r="76" spans="2:16" x14ac:dyDescent="0.25">
      <c r="B76" s="257">
        <v>66</v>
      </c>
      <c r="C76" s="257" t="s">
        <v>205</v>
      </c>
      <c r="D76" s="257" t="s">
        <v>130</v>
      </c>
      <c r="E76" s="257" t="s">
        <v>1166</v>
      </c>
      <c r="F76" s="257" t="s">
        <v>190</v>
      </c>
      <c r="G76" s="257">
        <v>42</v>
      </c>
      <c r="H76" s="257">
        <v>0</v>
      </c>
      <c r="I76" s="257">
        <v>-4.07</v>
      </c>
      <c r="J76" s="78">
        <v>6.7407407407407416E-2</v>
      </c>
      <c r="K76" s="283">
        <v>1</v>
      </c>
      <c r="L76" s="283">
        <v>37</v>
      </c>
      <c r="M76" s="283">
        <v>4</v>
      </c>
      <c r="N76" s="257" t="s">
        <v>720</v>
      </c>
      <c r="O76" t="s">
        <v>1286</v>
      </c>
      <c r="P76" t="s">
        <v>1287</v>
      </c>
    </row>
    <row r="77" spans="2:16" x14ac:dyDescent="0.25">
      <c r="B77" s="257">
        <v>67</v>
      </c>
      <c r="C77" s="257" t="s">
        <v>1164</v>
      </c>
      <c r="D77" s="257" t="s">
        <v>7</v>
      </c>
      <c r="E77" s="257" t="s">
        <v>760</v>
      </c>
      <c r="F77" s="257" t="s">
        <v>186</v>
      </c>
      <c r="G77" s="257">
        <v>51</v>
      </c>
      <c r="H77" s="257">
        <v>-23.58</v>
      </c>
      <c r="I77" s="257">
        <v>-298.58999999999997</v>
      </c>
      <c r="J77" s="78">
        <v>8.3761574074074072E-2</v>
      </c>
      <c r="K77" s="283">
        <v>2</v>
      </c>
      <c r="L77" s="283">
        <v>0</v>
      </c>
      <c r="M77" s="283">
        <v>37</v>
      </c>
      <c r="N77" s="257" t="s">
        <v>380</v>
      </c>
      <c r="O77" t="s">
        <v>1288</v>
      </c>
      <c r="P77" t="s">
        <v>381</v>
      </c>
    </row>
    <row r="78" spans="2:16" x14ac:dyDescent="0.25">
      <c r="B78" s="257">
        <v>68</v>
      </c>
      <c r="C78" s="257" t="s">
        <v>1165</v>
      </c>
      <c r="D78" s="257" t="s">
        <v>130</v>
      </c>
      <c r="E78" s="257" t="s">
        <v>207</v>
      </c>
      <c r="F78" s="257" t="s">
        <v>190</v>
      </c>
      <c r="G78" s="257">
        <v>75</v>
      </c>
      <c r="H78" s="257">
        <v>0</v>
      </c>
      <c r="I78" s="257">
        <v>0</v>
      </c>
      <c r="J78" s="78">
        <v>7.5405092592592593E-2</v>
      </c>
      <c r="K78" s="283">
        <v>1</v>
      </c>
      <c r="L78" s="283">
        <v>48</v>
      </c>
      <c r="M78" s="283">
        <v>35</v>
      </c>
      <c r="N78" s="257" t="s">
        <v>1289</v>
      </c>
      <c r="O78" t="s">
        <v>1290</v>
      </c>
      <c r="P78" t="s">
        <v>1291</v>
      </c>
    </row>
    <row r="79" spans="2:16" x14ac:dyDescent="0.25">
      <c r="B79" s="257">
        <v>69</v>
      </c>
      <c r="C79" s="257" t="s">
        <v>1178</v>
      </c>
      <c r="D79" s="257" t="s">
        <v>130</v>
      </c>
      <c r="E79" s="257" t="s">
        <v>207</v>
      </c>
      <c r="F79" s="257" t="s">
        <v>188</v>
      </c>
      <c r="G79" s="257">
        <v>56</v>
      </c>
      <c r="H79" s="257">
        <v>0.02</v>
      </c>
      <c r="I79" s="257">
        <v>0</v>
      </c>
      <c r="J79" s="78">
        <v>7.5972222222222219E-2</v>
      </c>
      <c r="K79" s="283">
        <v>1</v>
      </c>
      <c r="L79" s="283">
        <v>49</v>
      </c>
      <c r="M79" s="283">
        <v>24</v>
      </c>
      <c r="N79" s="257" t="s">
        <v>292</v>
      </c>
      <c r="O79" t="s">
        <v>1292</v>
      </c>
      <c r="P79" t="s">
        <v>168</v>
      </c>
    </row>
    <row r="80" spans="2:16" x14ac:dyDescent="0.25">
      <c r="B80" s="257">
        <v>70</v>
      </c>
      <c r="C80" s="257" t="s">
        <v>760</v>
      </c>
      <c r="D80" s="257" t="s">
        <v>130</v>
      </c>
      <c r="E80" s="257" t="s">
        <v>1165</v>
      </c>
      <c r="F80" s="257" t="s">
        <v>184</v>
      </c>
      <c r="G80" s="257">
        <v>58</v>
      </c>
      <c r="H80" s="257">
        <v>0</v>
      </c>
      <c r="I80" s="257">
        <v>0</v>
      </c>
      <c r="J80" s="78">
        <v>7.8796296296296295E-2</v>
      </c>
      <c r="K80" s="283">
        <v>1</v>
      </c>
      <c r="L80" s="283">
        <v>53</v>
      </c>
      <c r="M80" s="283">
        <v>28</v>
      </c>
      <c r="N80" s="257" t="s">
        <v>421</v>
      </c>
      <c r="O80" t="s">
        <v>1293</v>
      </c>
      <c r="P80" t="s">
        <v>422</v>
      </c>
    </row>
    <row r="81" spans="2:16" x14ac:dyDescent="0.25">
      <c r="B81" s="257">
        <v>71</v>
      </c>
      <c r="C81" s="257" t="s">
        <v>1166</v>
      </c>
      <c r="D81" s="257" t="s">
        <v>130</v>
      </c>
      <c r="E81" s="257" t="s">
        <v>1164</v>
      </c>
      <c r="F81" s="257" t="s">
        <v>184</v>
      </c>
      <c r="G81" s="257">
        <v>41</v>
      </c>
      <c r="H81" s="257">
        <v>0.01</v>
      </c>
      <c r="I81" s="257">
        <v>0</v>
      </c>
      <c r="J81" s="78">
        <v>6.3460648148148155E-2</v>
      </c>
      <c r="K81" s="283">
        <v>1</v>
      </c>
      <c r="L81" s="283">
        <v>31</v>
      </c>
      <c r="M81" s="283">
        <v>23</v>
      </c>
      <c r="N81" s="257" t="s">
        <v>265</v>
      </c>
      <c r="O81" t="s">
        <v>1294</v>
      </c>
      <c r="P81" t="s">
        <v>266</v>
      </c>
    </row>
    <row r="82" spans="2:16" x14ac:dyDescent="0.25">
      <c r="B82" s="257">
        <v>72</v>
      </c>
      <c r="C82" s="257" t="s">
        <v>1163</v>
      </c>
      <c r="D82" s="257" t="s">
        <v>6</v>
      </c>
      <c r="E82" s="257" t="s">
        <v>205</v>
      </c>
      <c r="F82" s="257" t="s">
        <v>186</v>
      </c>
      <c r="G82" s="257">
        <v>74</v>
      </c>
      <c r="H82" s="257">
        <v>250</v>
      </c>
      <c r="I82" s="257">
        <v>68.66</v>
      </c>
      <c r="J82" s="78">
        <v>8.6400462962962957E-2</v>
      </c>
      <c r="K82" s="283">
        <v>2</v>
      </c>
      <c r="L82" s="283">
        <v>4</v>
      </c>
      <c r="M82" s="283">
        <v>25</v>
      </c>
      <c r="N82" s="257" t="s">
        <v>408</v>
      </c>
      <c r="O82" t="s">
        <v>1295</v>
      </c>
      <c r="P82" t="s">
        <v>409</v>
      </c>
    </row>
    <row r="83" spans="2:16" x14ac:dyDescent="0.25">
      <c r="B83" s="257">
        <v>73</v>
      </c>
      <c r="C83" s="257" t="s">
        <v>205</v>
      </c>
      <c r="D83" s="257" t="s">
        <v>130</v>
      </c>
      <c r="E83" s="257" t="s">
        <v>1178</v>
      </c>
      <c r="F83" s="257" t="s">
        <v>188</v>
      </c>
      <c r="G83" s="257">
        <v>40</v>
      </c>
      <c r="H83" s="257">
        <v>0.01</v>
      </c>
      <c r="I83" s="257">
        <v>-0.01</v>
      </c>
      <c r="J83" s="78">
        <v>6.5405092592592584E-2</v>
      </c>
      <c r="K83" s="283">
        <v>1</v>
      </c>
      <c r="L83" s="283">
        <v>34</v>
      </c>
      <c r="M83" s="283">
        <v>11</v>
      </c>
      <c r="N83" s="257" t="s">
        <v>727</v>
      </c>
      <c r="O83" t="s">
        <v>1296</v>
      </c>
      <c r="P83" t="s">
        <v>1243</v>
      </c>
    </row>
    <row r="84" spans="2:16" x14ac:dyDescent="0.25">
      <c r="B84" s="257">
        <v>74</v>
      </c>
      <c r="C84" s="257" t="s">
        <v>1164</v>
      </c>
      <c r="D84" s="257" t="s">
        <v>7</v>
      </c>
      <c r="E84" s="257" t="s">
        <v>1163</v>
      </c>
      <c r="F84" s="257" t="s">
        <v>186</v>
      </c>
      <c r="G84" s="257">
        <v>58</v>
      </c>
      <c r="H84" s="257">
        <v>-22.49</v>
      </c>
      <c r="I84" s="257">
        <v>-250</v>
      </c>
      <c r="J84" s="78">
        <v>7.6597222222222219E-2</v>
      </c>
      <c r="K84" s="283">
        <v>1</v>
      </c>
      <c r="L84" s="283">
        <v>50</v>
      </c>
      <c r="M84" s="283">
        <v>18</v>
      </c>
      <c r="N84" s="257" t="s">
        <v>280</v>
      </c>
      <c r="O84" t="s">
        <v>1297</v>
      </c>
      <c r="P84" t="s">
        <v>281</v>
      </c>
    </row>
    <row r="85" spans="2:16" x14ac:dyDescent="0.25">
      <c r="B85" s="257">
        <v>75</v>
      </c>
      <c r="C85" s="257" t="s">
        <v>1165</v>
      </c>
      <c r="D85" s="257" t="s">
        <v>130</v>
      </c>
      <c r="E85" s="257" t="s">
        <v>1166</v>
      </c>
      <c r="F85" s="257" t="s">
        <v>188</v>
      </c>
      <c r="G85" s="257">
        <v>93</v>
      </c>
      <c r="H85" s="257">
        <v>0</v>
      </c>
      <c r="I85" s="257">
        <v>-0.01</v>
      </c>
      <c r="J85" s="78">
        <v>9.0740740740740733E-2</v>
      </c>
      <c r="K85" s="283">
        <v>2</v>
      </c>
      <c r="L85" s="283">
        <v>10</v>
      </c>
      <c r="M85" s="283">
        <v>40</v>
      </c>
      <c r="N85" s="257" t="s">
        <v>237</v>
      </c>
      <c r="O85" t="s">
        <v>1298</v>
      </c>
      <c r="P85" t="s">
        <v>238</v>
      </c>
    </row>
    <row r="86" spans="2:16" x14ac:dyDescent="0.25">
      <c r="B86" s="257">
        <v>76</v>
      </c>
      <c r="C86" s="257" t="s">
        <v>207</v>
      </c>
      <c r="D86" s="257" t="s">
        <v>7</v>
      </c>
      <c r="E86" s="257" t="s">
        <v>760</v>
      </c>
      <c r="F86" s="257" t="s">
        <v>186</v>
      </c>
      <c r="G86" s="257">
        <v>42</v>
      </c>
      <c r="H86" s="257">
        <v>-27.73</v>
      </c>
      <c r="I86" s="257">
        <v>-175.37</v>
      </c>
      <c r="J86" s="78">
        <v>6.7476851851851857E-2</v>
      </c>
      <c r="K86" s="283">
        <v>1</v>
      </c>
      <c r="L86" s="283">
        <v>37</v>
      </c>
      <c r="M86" s="283">
        <v>10</v>
      </c>
      <c r="N86" s="257" t="s">
        <v>399</v>
      </c>
      <c r="O86" t="s">
        <v>1299</v>
      </c>
      <c r="P86" t="s">
        <v>1194</v>
      </c>
    </row>
    <row r="87" spans="2:16" x14ac:dyDescent="0.25">
      <c r="B87" s="257">
        <v>77</v>
      </c>
      <c r="C87" s="257" t="s">
        <v>1178</v>
      </c>
      <c r="D87" s="257" t="s">
        <v>6</v>
      </c>
      <c r="E87" s="257" t="s">
        <v>760</v>
      </c>
      <c r="F87" s="257" t="s">
        <v>186</v>
      </c>
      <c r="G87" s="257">
        <v>82</v>
      </c>
      <c r="H87" s="257">
        <v>19.87</v>
      </c>
      <c r="I87" s="257">
        <v>298.54000000000002</v>
      </c>
      <c r="J87" s="78">
        <v>8.9502314814814812E-2</v>
      </c>
      <c r="K87" s="283">
        <v>2</v>
      </c>
      <c r="L87" s="283">
        <v>8</v>
      </c>
      <c r="M87" s="283">
        <v>53</v>
      </c>
      <c r="N87" s="257" t="s">
        <v>274</v>
      </c>
      <c r="O87" t="s">
        <v>1300</v>
      </c>
      <c r="P87" t="s">
        <v>1301</v>
      </c>
    </row>
    <row r="88" spans="2:16" x14ac:dyDescent="0.25">
      <c r="B88" s="257">
        <v>78</v>
      </c>
      <c r="C88" s="257" t="s">
        <v>1166</v>
      </c>
      <c r="D88" s="257" t="s">
        <v>6</v>
      </c>
      <c r="E88" s="257" t="s">
        <v>207</v>
      </c>
      <c r="F88" s="257" t="s">
        <v>186</v>
      </c>
      <c r="G88" s="257">
        <v>50</v>
      </c>
      <c r="H88" s="257">
        <v>95.23</v>
      </c>
      <c r="I88" s="257" t="s">
        <v>1302</v>
      </c>
      <c r="J88" s="78">
        <v>8.5069444444444434E-2</v>
      </c>
      <c r="K88" s="283">
        <v>2</v>
      </c>
      <c r="L88" s="283">
        <v>2</v>
      </c>
      <c r="M88" s="283">
        <v>30</v>
      </c>
      <c r="N88" s="257" t="s">
        <v>127</v>
      </c>
      <c r="O88" t="s">
        <v>1303</v>
      </c>
      <c r="P88" t="s">
        <v>1211</v>
      </c>
    </row>
    <row r="89" spans="2:16" x14ac:dyDescent="0.25">
      <c r="B89" s="257">
        <v>79</v>
      </c>
      <c r="C89" s="257" t="s">
        <v>1163</v>
      </c>
      <c r="D89" s="257" t="s">
        <v>6</v>
      </c>
      <c r="E89" s="257" t="s">
        <v>1165</v>
      </c>
      <c r="F89" s="257" t="s">
        <v>186</v>
      </c>
      <c r="G89" s="257">
        <v>80</v>
      </c>
      <c r="H89" s="257">
        <v>250</v>
      </c>
      <c r="I89" s="257">
        <v>125.63</v>
      </c>
      <c r="J89" s="78">
        <v>8.863425925925926E-2</v>
      </c>
      <c r="K89" s="283">
        <v>2</v>
      </c>
      <c r="L89" s="283">
        <v>7</v>
      </c>
      <c r="M89" s="283">
        <v>38</v>
      </c>
      <c r="N89" s="257" t="s">
        <v>450</v>
      </c>
      <c r="O89" t="s">
        <v>1304</v>
      </c>
      <c r="P89" t="s">
        <v>451</v>
      </c>
    </row>
    <row r="90" spans="2:16" x14ac:dyDescent="0.25">
      <c r="B90" s="257">
        <v>80</v>
      </c>
      <c r="C90" s="257" t="s">
        <v>205</v>
      </c>
      <c r="D90" s="257" t="s">
        <v>6</v>
      </c>
      <c r="E90" s="257" t="s">
        <v>1164</v>
      </c>
      <c r="F90" s="257" t="s">
        <v>186</v>
      </c>
      <c r="G90" s="257">
        <v>70</v>
      </c>
      <c r="H90" s="257">
        <v>68.87</v>
      </c>
      <c r="I90" s="257">
        <v>250</v>
      </c>
      <c r="J90" s="78">
        <v>8.6979166666666663E-2</v>
      </c>
      <c r="K90" s="283">
        <v>2</v>
      </c>
      <c r="L90" s="283">
        <v>5</v>
      </c>
      <c r="M90" s="283">
        <v>15</v>
      </c>
      <c r="N90" s="257" t="s">
        <v>13</v>
      </c>
      <c r="O90" t="s">
        <v>1305</v>
      </c>
      <c r="P90" t="s">
        <v>168</v>
      </c>
    </row>
    <row r="91" spans="2:16" x14ac:dyDescent="0.25">
      <c r="B91" s="257">
        <v>81</v>
      </c>
      <c r="C91" s="257" t="s">
        <v>1164</v>
      </c>
      <c r="D91" s="257" t="s">
        <v>130</v>
      </c>
      <c r="E91" s="257" t="s">
        <v>1178</v>
      </c>
      <c r="F91" s="257" t="s">
        <v>188</v>
      </c>
      <c r="G91" s="257">
        <v>107</v>
      </c>
      <c r="H91" s="257">
        <v>0</v>
      </c>
      <c r="I91" s="257">
        <v>0</v>
      </c>
      <c r="J91" s="78">
        <v>9.5428240740740744E-2</v>
      </c>
      <c r="K91" s="283">
        <v>2</v>
      </c>
      <c r="L91" s="283">
        <v>17</v>
      </c>
      <c r="M91" s="283">
        <v>25</v>
      </c>
      <c r="N91" s="257" t="s">
        <v>16</v>
      </c>
      <c r="O91" t="s">
        <v>1306</v>
      </c>
      <c r="P91" t="s">
        <v>1307</v>
      </c>
    </row>
    <row r="92" spans="2:16" x14ac:dyDescent="0.25">
      <c r="B92" s="257">
        <v>82</v>
      </c>
      <c r="C92" s="257" t="s">
        <v>1165</v>
      </c>
      <c r="D92" s="257" t="s">
        <v>6</v>
      </c>
      <c r="E92" s="257" t="s">
        <v>205</v>
      </c>
      <c r="F92" s="257" t="s">
        <v>186</v>
      </c>
      <c r="G92" s="257">
        <v>55</v>
      </c>
      <c r="H92" s="257">
        <v>125.76</v>
      </c>
      <c r="I92" s="257">
        <v>75.08</v>
      </c>
      <c r="J92" s="78">
        <v>7.768518518518519E-2</v>
      </c>
      <c r="K92" s="283">
        <v>1</v>
      </c>
      <c r="L92" s="283">
        <v>51</v>
      </c>
      <c r="M92" s="283">
        <v>52</v>
      </c>
      <c r="N92" s="257" t="s">
        <v>494</v>
      </c>
      <c r="O92" t="s">
        <v>1308</v>
      </c>
      <c r="P92" t="s">
        <v>1309</v>
      </c>
    </row>
    <row r="93" spans="2:16" x14ac:dyDescent="0.25">
      <c r="B93" s="257">
        <v>83</v>
      </c>
      <c r="C93" s="257" t="s">
        <v>207</v>
      </c>
      <c r="D93" s="257" t="s">
        <v>130</v>
      </c>
      <c r="E93" s="257" t="s">
        <v>1163</v>
      </c>
      <c r="F93" s="257" t="s">
        <v>190</v>
      </c>
      <c r="G93" s="257">
        <v>39</v>
      </c>
      <c r="H93" s="257">
        <v>0</v>
      </c>
      <c r="I93" s="257">
        <v>0</v>
      </c>
      <c r="J93" s="78">
        <v>5.6134259259259266E-2</v>
      </c>
      <c r="K93" s="283">
        <v>1</v>
      </c>
      <c r="L93" s="283">
        <v>20</v>
      </c>
      <c r="M93" s="283">
        <v>50</v>
      </c>
      <c r="N93" s="257" t="s">
        <v>280</v>
      </c>
      <c r="O93" t="s">
        <v>1310</v>
      </c>
      <c r="P93" t="s">
        <v>412</v>
      </c>
    </row>
    <row r="94" spans="2:16" x14ac:dyDescent="0.25">
      <c r="B94" s="257">
        <v>84</v>
      </c>
      <c r="C94" s="257" t="s">
        <v>760</v>
      </c>
      <c r="D94" s="257" t="s">
        <v>6</v>
      </c>
      <c r="E94" s="257" t="s">
        <v>1166</v>
      </c>
      <c r="F94" s="257" t="s">
        <v>186</v>
      </c>
      <c r="G94" s="257">
        <v>38</v>
      </c>
      <c r="H94" s="257" t="s">
        <v>366</v>
      </c>
      <c r="I94" s="257" t="s">
        <v>774</v>
      </c>
      <c r="J94" s="78">
        <v>6.8599537037037042E-2</v>
      </c>
      <c r="K94" s="283">
        <v>1</v>
      </c>
      <c r="L94" s="283">
        <v>38</v>
      </c>
      <c r="M94" s="283">
        <v>47</v>
      </c>
      <c r="N94" s="257" t="s">
        <v>15</v>
      </c>
      <c r="O94" t="s">
        <v>1311</v>
      </c>
      <c r="P94" t="s">
        <v>199</v>
      </c>
    </row>
    <row r="95" spans="2:16" x14ac:dyDescent="0.25">
      <c r="B95" s="257">
        <v>85</v>
      </c>
      <c r="C95" s="257" t="s">
        <v>1178</v>
      </c>
      <c r="D95" s="257" t="s">
        <v>7</v>
      </c>
      <c r="E95" s="257" t="s">
        <v>1166</v>
      </c>
      <c r="F95" s="257" t="s">
        <v>186</v>
      </c>
      <c r="G95" s="257">
        <v>64</v>
      </c>
      <c r="H95" s="257">
        <v>-18.45</v>
      </c>
      <c r="I95" s="287" t="s">
        <v>1349</v>
      </c>
      <c r="J95" s="78">
        <v>8.099537037037037E-2</v>
      </c>
      <c r="K95" s="283">
        <v>1</v>
      </c>
      <c r="L95" s="283">
        <v>56</v>
      </c>
      <c r="M95" s="283">
        <v>38</v>
      </c>
      <c r="N95" s="257" t="s">
        <v>1312</v>
      </c>
      <c r="O95" t="s">
        <v>1313</v>
      </c>
      <c r="P95" t="s">
        <v>196</v>
      </c>
    </row>
    <row r="96" spans="2:16" x14ac:dyDescent="0.25">
      <c r="B96" s="257">
        <v>86</v>
      </c>
      <c r="C96" s="257" t="s">
        <v>760</v>
      </c>
      <c r="D96" s="257" t="s">
        <v>130</v>
      </c>
      <c r="E96" s="257" t="s">
        <v>1163</v>
      </c>
      <c r="F96" s="257" t="s">
        <v>184</v>
      </c>
      <c r="G96" s="257">
        <v>48</v>
      </c>
      <c r="H96" s="257">
        <v>0</v>
      </c>
      <c r="I96" s="257">
        <v>0</v>
      </c>
      <c r="J96" s="78">
        <v>6.7523148148148152E-2</v>
      </c>
      <c r="K96" s="283">
        <v>1</v>
      </c>
      <c r="L96" s="283">
        <v>37</v>
      </c>
      <c r="M96" s="283">
        <v>14</v>
      </c>
      <c r="N96" s="257" t="s">
        <v>12</v>
      </c>
      <c r="O96" t="s">
        <v>1314</v>
      </c>
      <c r="P96" t="s">
        <v>185</v>
      </c>
    </row>
    <row r="97" spans="2:16" x14ac:dyDescent="0.25">
      <c r="B97" s="257">
        <v>87</v>
      </c>
      <c r="C97" s="257" t="s">
        <v>207</v>
      </c>
      <c r="D97" s="257" t="s">
        <v>6</v>
      </c>
      <c r="E97" s="257" t="s">
        <v>205</v>
      </c>
      <c r="F97" s="257" t="s">
        <v>186</v>
      </c>
      <c r="G97" s="257">
        <v>83</v>
      </c>
      <c r="H97" s="257" t="s">
        <v>378</v>
      </c>
      <c r="I97" s="257">
        <v>67.680000000000007</v>
      </c>
      <c r="J97" s="78">
        <v>8.4305555555555564E-2</v>
      </c>
      <c r="K97" s="283">
        <v>2</v>
      </c>
      <c r="L97" s="283">
        <v>1</v>
      </c>
      <c r="M97" s="283">
        <v>24</v>
      </c>
      <c r="N97" s="257" t="s">
        <v>628</v>
      </c>
      <c r="O97" t="s">
        <v>1315</v>
      </c>
      <c r="P97" t="s">
        <v>1274</v>
      </c>
    </row>
    <row r="98" spans="2:16" x14ac:dyDescent="0.25">
      <c r="B98" s="257">
        <v>88</v>
      </c>
      <c r="C98" s="257" t="s">
        <v>1165</v>
      </c>
      <c r="D98" s="257" t="s">
        <v>6</v>
      </c>
      <c r="E98" s="257" t="s">
        <v>1164</v>
      </c>
      <c r="F98" s="257" t="s">
        <v>186</v>
      </c>
      <c r="G98" s="257">
        <v>46</v>
      </c>
      <c r="H98" s="257" t="s">
        <v>1316</v>
      </c>
      <c r="I98" s="257">
        <v>250</v>
      </c>
      <c r="J98" s="78">
        <v>7.1284722222222222E-2</v>
      </c>
      <c r="K98" s="283">
        <v>1</v>
      </c>
      <c r="L98" s="283">
        <v>42</v>
      </c>
      <c r="M98" s="283">
        <v>39</v>
      </c>
      <c r="N98" s="257" t="s">
        <v>290</v>
      </c>
      <c r="O98" t="s">
        <v>1317</v>
      </c>
      <c r="P98" t="s">
        <v>1318</v>
      </c>
    </row>
    <row r="99" spans="2:16" x14ac:dyDescent="0.25">
      <c r="B99" s="257">
        <v>89</v>
      </c>
      <c r="C99" s="257" t="s">
        <v>1165</v>
      </c>
      <c r="D99" s="257" t="s">
        <v>130</v>
      </c>
      <c r="E99" s="257" t="s">
        <v>1178</v>
      </c>
      <c r="F99" s="257" t="s">
        <v>190</v>
      </c>
      <c r="G99" s="257">
        <v>137</v>
      </c>
      <c r="H99" s="257">
        <v>0</v>
      </c>
      <c r="I99" s="257">
        <v>0</v>
      </c>
      <c r="J99" s="78">
        <v>9.7870370370370371E-2</v>
      </c>
      <c r="K99" s="283">
        <v>2</v>
      </c>
      <c r="L99" s="283">
        <v>20</v>
      </c>
      <c r="M99" s="283">
        <v>56</v>
      </c>
      <c r="N99" s="257" t="s">
        <v>290</v>
      </c>
      <c r="O99" t="s">
        <v>1319</v>
      </c>
      <c r="P99" t="s">
        <v>419</v>
      </c>
    </row>
    <row r="100" spans="2:16" x14ac:dyDescent="0.25">
      <c r="B100" s="257">
        <v>90</v>
      </c>
      <c r="C100" s="257" t="s">
        <v>1164</v>
      </c>
      <c r="D100" s="257" t="s">
        <v>130</v>
      </c>
      <c r="E100" s="257" t="s">
        <v>207</v>
      </c>
      <c r="F100" s="257" t="s">
        <v>184</v>
      </c>
      <c r="G100" s="257">
        <v>47</v>
      </c>
      <c r="H100" s="257">
        <v>0</v>
      </c>
      <c r="I100" s="257">
        <v>0</v>
      </c>
      <c r="J100" s="78">
        <v>6.0925925925925932E-2</v>
      </c>
      <c r="K100" s="283">
        <v>1</v>
      </c>
      <c r="L100" s="283">
        <v>27</v>
      </c>
      <c r="M100" s="283">
        <v>44</v>
      </c>
      <c r="N100" s="257" t="s">
        <v>1277</v>
      </c>
      <c r="O100" t="s">
        <v>1320</v>
      </c>
      <c r="P100" t="s">
        <v>1279</v>
      </c>
    </row>
    <row r="101" spans="2:16" x14ac:dyDescent="0.25">
      <c r="B101" s="257">
        <v>91</v>
      </c>
      <c r="C101" s="257" t="s">
        <v>205</v>
      </c>
      <c r="D101" s="257" t="s">
        <v>130</v>
      </c>
      <c r="E101" s="257" t="s">
        <v>760</v>
      </c>
      <c r="F101" s="257" t="s">
        <v>184</v>
      </c>
      <c r="G101" s="257">
        <v>41</v>
      </c>
      <c r="H101" s="257">
        <v>0.01</v>
      </c>
      <c r="I101" s="257">
        <v>0</v>
      </c>
      <c r="J101" s="78">
        <v>6.1458333333333337E-2</v>
      </c>
      <c r="K101" s="283">
        <v>1</v>
      </c>
      <c r="L101" s="283">
        <v>28</v>
      </c>
      <c r="M101" s="283">
        <v>30</v>
      </c>
      <c r="N101" s="257" t="s">
        <v>1281</v>
      </c>
      <c r="O101" t="s">
        <v>1321</v>
      </c>
      <c r="P101" t="s">
        <v>1283</v>
      </c>
    </row>
    <row r="102" spans="2:16" x14ac:dyDescent="0.25">
      <c r="B102" s="257">
        <v>92</v>
      </c>
      <c r="C102" s="257" t="s">
        <v>1163</v>
      </c>
      <c r="D102" s="257" t="s">
        <v>130</v>
      </c>
      <c r="E102" s="257" t="s">
        <v>1166</v>
      </c>
      <c r="F102" s="257" t="s">
        <v>184</v>
      </c>
      <c r="G102" s="257">
        <v>35</v>
      </c>
      <c r="H102" s="257">
        <v>0</v>
      </c>
      <c r="I102" s="257">
        <v>-0.01</v>
      </c>
      <c r="J102" s="78">
        <v>5.9745370370370372E-2</v>
      </c>
      <c r="K102" s="283">
        <v>1</v>
      </c>
      <c r="L102" s="283">
        <v>26</v>
      </c>
      <c r="M102" s="283">
        <v>2</v>
      </c>
      <c r="N102" s="257" t="s">
        <v>443</v>
      </c>
      <c r="O102" t="s">
        <v>1322</v>
      </c>
      <c r="P102" t="s">
        <v>444</v>
      </c>
    </row>
    <row r="103" spans="2:16" x14ac:dyDescent="0.25">
      <c r="B103" s="257">
        <v>93</v>
      </c>
      <c r="C103" s="257" t="s">
        <v>1178</v>
      </c>
      <c r="D103" s="257" t="s">
        <v>6</v>
      </c>
      <c r="E103" s="257" t="s">
        <v>1163</v>
      </c>
      <c r="F103" s="257" t="s">
        <v>186</v>
      </c>
      <c r="G103" s="257">
        <v>74</v>
      </c>
      <c r="H103" s="257">
        <v>11.64</v>
      </c>
      <c r="I103" s="257">
        <v>250</v>
      </c>
      <c r="J103" s="78">
        <v>8.6840277777777766E-2</v>
      </c>
      <c r="K103" s="283">
        <v>2</v>
      </c>
      <c r="L103" s="283">
        <v>5</v>
      </c>
      <c r="M103" s="283">
        <v>3</v>
      </c>
      <c r="N103" s="257" t="s">
        <v>225</v>
      </c>
      <c r="O103" t="s">
        <v>1323</v>
      </c>
      <c r="P103" t="s">
        <v>226</v>
      </c>
    </row>
    <row r="104" spans="2:16" x14ac:dyDescent="0.25">
      <c r="B104" s="257">
        <v>94</v>
      </c>
      <c r="C104" s="257" t="s">
        <v>1166</v>
      </c>
      <c r="D104" s="257" t="s">
        <v>130</v>
      </c>
      <c r="E104" s="257" t="s">
        <v>205</v>
      </c>
      <c r="F104" s="257" t="s">
        <v>190</v>
      </c>
      <c r="G104" s="257">
        <v>55</v>
      </c>
      <c r="H104" s="257">
        <v>0.12</v>
      </c>
      <c r="I104" s="257">
        <v>0</v>
      </c>
      <c r="J104" s="78">
        <v>8.1412037037037033E-2</v>
      </c>
      <c r="K104" s="283">
        <v>1</v>
      </c>
      <c r="L104" s="283">
        <v>57</v>
      </c>
      <c r="M104" s="283">
        <v>14</v>
      </c>
      <c r="N104" s="257" t="s">
        <v>720</v>
      </c>
      <c r="O104" t="s">
        <v>1324</v>
      </c>
      <c r="P104" t="s">
        <v>1287</v>
      </c>
    </row>
    <row r="105" spans="2:16" x14ac:dyDescent="0.25">
      <c r="B105" s="257">
        <v>95</v>
      </c>
      <c r="C105" s="257" t="s">
        <v>760</v>
      </c>
      <c r="D105" s="257" t="s">
        <v>6</v>
      </c>
      <c r="E105" s="257" t="s">
        <v>1164</v>
      </c>
      <c r="F105" s="257" t="s">
        <v>186</v>
      </c>
      <c r="G105" s="257">
        <v>54</v>
      </c>
      <c r="H105" s="257">
        <v>18.350000000000001</v>
      </c>
      <c r="I105" s="257">
        <v>14.21</v>
      </c>
      <c r="J105" s="78">
        <v>7.9826388888888891E-2</v>
      </c>
      <c r="K105" s="283">
        <v>1</v>
      </c>
      <c r="L105" s="283">
        <v>54</v>
      </c>
      <c r="M105" s="283">
        <v>57</v>
      </c>
      <c r="N105" s="257" t="s">
        <v>380</v>
      </c>
      <c r="O105" t="s">
        <v>1325</v>
      </c>
      <c r="P105" t="s">
        <v>381</v>
      </c>
    </row>
    <row r="106" spans="2:16" x14ac:dyDescent="0.25">
      <c r="B106" s="257">
        <v>96</v>
      </c>
      <c r="C106" s="257" t="s">
        <v>207</v>
      </c>
      <c r="D106" s="257" t="s">
        <v>130</v>
      </c>
      <c r="E106" s="257" t="s">
        <v>1165</v>
      </c>
      <c r="F106" s="257" t="s">
        <v>188</v>
      </c>
      <c r="G106" s="257">
        <v>37</v>
      </c>
      <c r="H106" s="257">
        <v>0</v>
      </c>
      <c r="I106" s="257">
        <v>0</v>
      </c>
      <c r="J106" s="78">
        <v>5.153935185185185E-2</v>
      </c>
      <c r="K106" s="283">
        <v>1</v>
      </c>
      <c r="L106" s="283">
        <v>14</v>
      </c>
      <c r="M106" s="283">
        <v>13</v>
      </c>
      <c r="N106" s="257" t="s">
        <v>1289</v>
      </c>
      <c r="O106" t="s">
        <v>1326</v>
      </c>
      <c r="P106" t="s">
        <v>1291</v>
      </c>
    </row>
    <row r="107" spans="2:16" x14ac:dyDescent="0.25">
      <c r="B107" s="257">
        <v>97</v>
      </c>
      <c r="C107" s="257" t="s">
        <v>207</v>
      </c>
      <c r="D107" s="257" t="s">
        <v>130</v>
      </c>
      <c r="E107" s="257" t="s">
        <v>1178</v>
      </c>
      <c r="F107" s="257" t="s">
        <v>184</v>
      </c>
      <c r="G107" s="257">
        <v>143</v>
      </c>
      <c r="H107" s="257">
        <v>0</v>
      </c>
      <c r="I107" s="257">
        <v>-7.0000000000000007E-2</v>
      </c>
      <c r="J107" s="78">
        <v>9.3032407407407411E-2</v>
      </c>
      <c r="K107" s="283">
        <v>2</v>
      </c>
      <c r="L107" s="283">
        <v>13</v>
      </c>
      <c r="M107" s="283">
        <v>58</v>
      </c>
      <c r="N107" s="257" t="s">
        <v>292</v>
      </c>
      <c r="O107" t="s">
        <v>1327</v>
      </c>
      <c r="P107" t="s">
        <v>168</v>
      </c>
    </row>
    <row r="108" spans="2:16" x14ac:dyDescent="0.25">
      <c r="B108" s="257">
        <v>98</v>
      </c>
      <c r="C108" s="257" t="s">
        <v>1165</v>
      </c>
      <c r="D108" s="257" t="s">
        <v>130</v>
      </c>
      <c r="E108" s="257" t="s">
        <v>760</v>
      </c>
      <c r="F108" s="257" t="s">
        <v>188</v>
      </c>
      <c r="G108" s="257">
        <v>49</v>
      </c>
      <c r="H108" s="257">
        <v>0</v>
      </c>
      <c r="I108" s="257">
        <v>0</v>
      </c>
      <c r="J108" s="78">
        <v>6.7106481481481475E-2</v>
      </c>
      <c r="K108" s="283">
        <v>1</v>
      </c>
      <c r="L108" s="283">
        <v>36</v>
      </c>
      <c r="M108" s="283">
        <v>38</v>
      </c>
      <c r="N108" s="257" t="s">
        <v>421</v>
      </c>
      <c r="O108" t="s">
        <v>1328</v>
      </c>
      <c r="P108" t="s">
        <v>1329</v>
      </c>
    </row>
    <row r="109" spans="2:16" x14ac:dyDescent="0.25">
      <c r="B109" s="257">
        <v>99</v>
      </c>
      <c r="C109" s="257" t="s">
        <v>1164</v>
      </c>
      <c r="D109" s="257" t="s">
        <v>130</v>
      </c>
      <c r="E109" s="257" t="s">
        <v>1166</v>
      </c>
      <c r="F109" s="257" t="s">
        <v>190</v>
      </c>
      <c r="G109" s="257">
        <v>98</v>
      </c>
      <c r="H109" s="257">
        <v>0</v>
      </c>
      <c r="I109" s="257">
        <v>0</v>
      </c>
      <c r="J109" s="78">
        <v>9.087962962962963E-2</v>
      </c>
      <c r="K109" s="283">
        <v>2</v>
      </c>
      <c r="L109" s="283">
        <v>10</v>
      </c>
      <c r="M109" s="283">
        <v>52</v>
      </c>
      <c r="N109" s="257" t="s">
        <v>265</v>
      </c>
      <c r="O109" t="s">
        <v>1330</v>
      </c>
      <c r="P109" t="s">
        <v>266</v>
      </c>
    </row>
    <row r="110" spans="2:16" x14ac:dyDescent="0.25">
      <c r="B110" s="257">
        <v>100</v>
      </c>
      <c r="C110" s="257" t="s">
        <v>205</v>
      </c>
      <c r="D110" s="257" t="s">
        <v>7</v>
      </c>
      <c r="E110" s="257" t="s">
        <v>1163</v>
      </c>
      <c r="F110" s="257" t="s">
        <v>186</v>
      </c>
      <c r="G110" s="257">
        <v>39</v>
      </c>
      <c r="H110" s="257">
        <v>-28.49</v>
      </c>
      <c r="I110" s="287" t="s">
        <v>486</v>
      </c>
      <c r="J110" s="78">
        <v>6.0462962962962961E-2</v>
      </c>
      <c r="K110" s="283">
        <v>1</v>
      </c>
      <c r="L110" s="283">
        <v>27</v>
      </c>
      <c r="M110" s="283">
        <v>4</v>
      </c>
      <c r="N110" s="257" t="s">
        <v>1331</v>
      </c>
      <c r="O110" t="s">
        <v>1332</v>
      </c>
      <c r="P110" t="s">
        <v>1333</v>
      </c>
    </row>
    <row r="111" spans="2:16" x14ac:dyDescent="0.25">
      <c r="B111" s="257">
        <v>101</v>
      </c>
      <c r="C111" s="257" t="s">
        <v>1178</v>
      </c>
      <c r="D111" s="257" t="s">
        <v>130</v>
      </c>
      <c r="E111" s="257" t="s">
        <v>205</v>
      </c>
      <c r="F111" s="257" t="s">
        <v>188</v>
      </c>
      <c r="G111" s="257">
        <v>63</v>
      </c>
      <c r="H111" s="257">
        <v>0.01</v>
      </c>
      <c r="I111" s="257">
        <v>-0.01</v>
      </c>
      <c r="J111" s="78">
        <v>8.3206018518518512E-2</v>
      </c>
      <c r="K111" s="283">
        <v>1</v>
      </c>
      <c r="L111" s="283">
        <v>59</v>
      </c>
      <c r="M111" s="283">
        <v>49</v>
      </c>
      <c r="N111" s="257" t="s">
        <v>269</v>
      </c>
      <c r="O111" t="s">
        <v>1334</v>
      </c>
      <c r="P111" t="s">
        <v>270</v>
      </c>
    </row>
    <row r="112" spans="2:16" x14ac:dyDescent="0.25">
      <c r="B112" s="257">
        <v>102</v>
      </c>
      <c r="C112" s="257" t="s">
        <v>1163</v>
      </c>
      <c r="D112" s="257" t="s">
        <v>130</v>
      </c>
      <c r="E112" s="257" t="s">
        <v>1164</v>
      </c>
      <c r="F112" s="257" t="s">
        <v>188</v>
      </c>
      <c r="G112" s="257">
        <v>43</v>
      </c>
      <c r="H112" s="257">
        <v>0</v>
      </c>
      <c r="I112" s="257">
        <v>0</v>
      </c>
      <c r="J112" s="78">
        <v>6.2488425925925926E-2</v>
      </c>
      <c r="K112" s="283">
        <v>1</v>
      </c>
      <c r="L112" s="283">
        <v>29</v>
      </c>
      <c r="M112" s="283">
        <v>59</v>
      </c>
      <c r="N112" s="257" t="s">
        <v>280</v>
      </c>
      <c r="O112" t="s">
        <v>1335</v>
      </c>
      <c r="P112" t="s">
        <v>281</v>
      </c>
    </row>
    <row r="113" spans="1:16" x14ac:dyDescent="0.25">
      <c r="B113" s="257">
        <v>103</v>
      </c>
      <c r="C113" s="257" t="s">
        <v>1166</v>
      </c>
      <c r="D113" s="257" t="s">
        <v>6</v>
      </c>
      <c r="E113" s="257" t="s">
        <v>1165</v>
      </c>
      <c r="F113" s="257" t="s">
        <v>186</v>
      </c>
      <c r="G113" s="257">
        <v>54</v>
      </c>
      <c r="H113" s="257">
        <v>23.85</v>
      </c>
      <c r="I113" s="257">
        <v>125.7</v>
      </c>
      <c r="J113" s="78">
        <v>8.1250000000000003E-2</v>
      </c>
      <c r="K113" s="283">
        <v>1</v>
      </c>
      <c r="L113" s="283">
        <v>57</v>
      </c>
      <c r="M113" s="283">
        <v>0</v>
      </c>
      <c r="N113" s="257" t="s">
        <v>237</v>
      </c>
      <c r="O113" t="s">
        <v>1336</v>
      </c>
      <c r="P113" t="s">
        <v>238</v>
      </c>
    </row>
    <row r="114" spans="1:16" x14ac:dyDescent="0.25">
      <c r="B114" s="257">
        <v>104</v>
      </c>
      <c r="C114" s="257" t="s">
        <v>760</v>
      </c>
      <c r="D114" s="257" t="s">
        <v>130</v>
      </c>
      <c r="E114" s="257" t="s">
        <v>207</v>
      </c>
      <c r="F114" s="257" t="s">
        <v>188</v>
      </c>
      <c r="G114" s="257">
        <v>72</v>
      </c>
      <c r="H114" s="257">
        <v>0</v>
      </c>
      <c r="I114" s="257">
        <v>0</v>
      </c>
      <c r="J114" s="78">
        <v>7.8287037037037044E-2</v>
      </c>
      <c r="K114" s="283">
        <v>1</v>
      </c>
      <c r="L114" s="283">
        <v>52</v>
      </c>
      <c r="M114" s="283">
        <v>44</v>
      </c>
      <c r="N114" s="257" t="s">
        <v>399</v>
      </c>
      <c r="O114" t="s">
        <v>1337</v>
      </c>
      <c r="P114" t="s">
        <v>1194</v>
      </c>
    </row>
    <row r="115" spans="1:16" x14ac:dyDescent="0.25">
      <c r="B115" s="257">
        <v>105</v>
      </c>
      <c r="C115" s="257" t="s">
        <v>760</v>
      </c>
      <c r="D115" s="257" t="s">
        <v>130</v>
      </c>
      <c r="E115" s="257" t="s">
        <v>1178</v>
      </c>
      <c r="F115" s="257" t="s">
        <v>190</v>
      </c>
      <c r="G115" s="257">
        <v>45</v>
      </c>
      <c r="H115" s="257">
        <v>0</v>
      </c>
      <c r="I115" s="257">
        <v>0</v>
      </c>
      <c r="J115" s="78">
        <v>6.4398148148148149E-2</v>
      </c>
      <c r="K115" s="283">
        <v>1</v>
      </c>
      <c r="L115" s="283">
        <v>32</v>
      </c>
      <c r="M115" s="283">
        <v>44</v>
      </c>
      <c r="N115" s="257" t="s">
        <v>274</v>
      </c>
      <c r="O115" t="s">
        <v>1338</v>
      </c>
      <c r="P115" t="s">
        <v>1301</v>
      </c>
    </row>
    <row r="116" spans="1:16" x14ac:dyDescent="0.25">
      <c r="B116" s="257">
        <v>106</v>
      </c>
      <c r="C116" s="257" t="s">
        <v>207</v>
      </c>
      <c r="D116" s="257" t="s">
        <v>6</v>
      </c>
      <c r="E116" s="257" t="s">
        <v>1166</v>
      </c>
      <c r="F116" s="257" t="s">
        <v>186</v>
      </c>
      <c r="G116" s="257">
        <v>52</v>
      </c>
      <c r="H116" s="257">
        <v>27.99</v>
      </c>
      <c r="I116" s="257">
        <v>19.73</v>
      </c>
      <c r="J116" s="78">
        <v>7.1423611111111118E-2</v>
      </c>
      <c r="K116" s="283">
        <v>1</v>
      </c>
      <c r="L116" s="283">
        <v>42</v>
      </c>
      <c r="M116" s="283">
        <v>51</v>
      </c>
      <c r="N116" s="257" t="s">
        <v>127</v>
      </c>
      <c r="O116" t="s">
        <v>1339</v>
      </c>
      <c r="P116" t="s">
        <v>1211</v>
      </c>
    </row>
    <row r="117" spans="1:16" x14ac:dyDescent="0.25">
      <c r="B117" s="257">
        <v>107</v>
      </c>
      <c r="C117" s="257" t="s">
        <v>1165</v>
      </c>
      <c r="D117" s="257" t="s">
        <v>130</v>
      </c>
      <c r="E117" s="257" t="s">
        <v>1163</v>
      </c>
      <c r="F117" s="257" t="s">
        <v>184</v>
      </c>
      <c r="G117" s="257">
        <v>26</v>
      </c>
      <c r="H117" s="257">
        <v>0</v>
      </c>
      <c r="I117" s="257">
        <v>0</v>
      </c>
      <c r="J117" s="78">
        <v>3.9189814814814809E-2</v>
      </c>
      <c r="K117" s="283">
        <v>0</v>
      </c>
      <c r="L117" s="283">
        <v>56</v>
      </c>
      <c r="M117" s="283">
        <v>26</v>
      </c>
      <c r="N117" s="257" t="s">
        <v>450</v>
      </c>
      <c r="O117" t="s">
        <v>1340</v>
      </c>
      <c r="P117" t="s">
        <v>451</v>
      </c>
    </row>
    <row r="118" spans="1:16" x14ac:dyDescent="0.25">
      <c r="B118" s="257">
        <v>108</v>
      </c>
      <c r="C118" s="257" t="s">
        <v>1164</v>
      </c>
      <c r="D118" s="257" t="s">
        <v>130</v>
      </c>
      <c r="E118" s="257" t="s">
        <v>205</v>
      </c>
      <c r="F118" s="257" t="s">
        <v>188</v>
      </c>
      <c r="G118" s="257">
        <v>56</v>
      </c>
      <c r="H118" s="257">
        <v>0</v>
      </c>
      <c r="I118" s="257">
        <v>-0.01</v>
      </c>
      <c r="J118" s="78">
        <v>7.6701388888888888E-2</v>
      </c>
      <c r="K118" s="283">
        <v>1</v>
      </c>
      <c r="L118" s="283">
        <v>50</v>
      </c>
      <c r="M118" s="283">
        <v>27</v>
      </c>
      <c r="N118" s="257" t="s">
        <v>13</v>
      </c>
      <c r="O118" t="s">
        <v>1341</v>
      </c>
      <c r="P118" t="s">
        <v>168</v>
      </c>
    </row>
    <row r="119" spans="1:16" x14ac:dyDescent="0.25">
      <c r="B119" s="257">
        <v>109</v>
      </c>
      <c r="C119" s="257" t="s">
        <v>1178</v>
      </c>
      <c r="D119" s="257" t="s">
        <v>130</v>
      </c>
      <c r="E119" s="257" t="s">
        <v>1164</v>
      </c>
      <c r="F119" s="257" t="s">
        <v>188</v>
      </c>
      <c r="G119" s="257">
        <v>43</v>
      </c>
      <c r="H119" s="257">
        <v>0.02</v>
      </c>
      <c r="I119" s="257">
        <v>0</v>
      </c>
      <c r="J119" s="78">
        <v>6.4062500000000008E-2</v>
      </c>
      <c r="K119" s="283">
        <v>1</v>
      </c>
      <c r="L119" s="283">
        <v>32</v>
      </c>
      <c r="M119" s="283">
        <v>15</v>
      </c>
      <c r="N119" s="257" t="s">
        <v>16</v>
      </c>
      <c r="O119" t="s">
        <v>1342</v>
      </c>
      <c r="P119" t="s">
        <v>1307</v>
      </c>
    </row>
    <row r="120" spans="1:16" x14ac:dyDescent="0.25">
      <c r="B120" s="257">
        <v>110</v>
      </c>
      <c r="C120" s="257" t="s">
        <v>205</v>
      </c>
      <c r="D120" s="257" t="s">
        <v>130</v>
      </c>
      <c r="E120" s="257" t="s">
        <v>1165</v>
      </c>
      <c r="F120" s="257" t="s">
        <v>184</v>
      </c>
      <c r="G120" s="257">
        <v>54</v>
      </c>
      <c r="H120" s="257">
        <v>0.01</v>
      </c>
      <c r="I120" s="257">
        <v>0</v>
      </c>
      <c r="J120" s="78">
        <v>7.4513888888888893E-2</v>
      </c>
      <c r="K120" s="283">
        <v>1</v>
      </c>
      <c r="L120" s="283">
        <v>47</v>
      </c>
      <c r="M120" s="283">
        <v>18</v>
      </c>
      <c r="N120" s="257" t="s">
        <v>494</v>
      </c>
      <c r="O120" t="s">
        <v>1343</v>
      </c>
      <c r="P120" t="s">
        <v>1309</v>
      </c>
    </row>
    <row r="121" spans="1:16" x14ac:dyDescent="0.25">
      <c r="B121" s="257">
        <v>111</v>
      </c>
      <c r="C121" s="257" t="s">
        <v>1163</v>
      </c>
      <c r="D121" s="257" t="s">
        <v>6</v>
      </c>
      <c r="E121" s="257" t="s">
        <v>207</v>
      </c>
      <c r="F121" s="257" t="s">
        <v>186</v>
      </c>
      <c r="G121" s="257">
        <v>51</v>
      </c>
      <c r="H121" s="257">
        <v>250</v>
      </c>
      <c r="I121" s="257" t="s">
        <v>1302</v>
      </c>
      <c r="J121" s="78">
        <v>7.1018518518518522E-2</v>
      </c>
      <c r="K121" s="283">
        <v>1</v>
      </c>
      <c r="L121" s="283">
        <v>42</v>
      </c>
      <c r="M121" s="283">
        <v>16</v>
      </c>
      <c r="N121" s="257" t="s">
        <v>280</v>
      </c>
      <c r="O121" t="s">
        <v>1344</v>
      </c>
      <c r="P121" t="s">
        <v>412</v>
      </c>
    </row>
    <row r="122" spans="1:16" x14ac:dyDescent="0.25">
      <c r="B122" s="257">
        <v>112</v>
      </c>
      <c r="C122" s="257" t="s">
        <v>1166</v>
      </c>
      <c r="D122" s="257" t="s">
        <v>130</v>
      </c>
      <c r="E122" s="257" t="s">
        <v>760</v>
      </c>
      <c r="F122" s="257" t="s">
        <v>190</v>
      </c>
      <c r="G122" s="257">
        <v>62</v>
      </c>
      <c r="H122" s="257">
        <v>1.03</v>
      </c>
      <c r="I122" s="257">
        <v>0</v>
      </c>
      <c r="J122" s="78">
        <v>8.1620370370370371E-2</v>
      </c>
      <c r="K122" s="283">
        <v>1</v>
      </c>
      <c r="L122" s="283">
        <v>57</v>
      </c>
      <c r="M122" s="283">
        <v>32</v>
      </c>
      <c r="N122" s="257" t="s">
        <v>15</v>
      </c>
      <c r="O122" t="s">
        <v>1345</v>
      </c>
      <c r="P122" t="s">
        <v>199</v>
      </c>
    </row>
    <row r="123" spans="1:16" x14ac:dyDescent="0.25">
      <c r="A123" t="s">
        <v>21</v>
      </c>
      <c r="B123" t="s">
        <v>21</v>
      </c>
      <c r="C123" t="s">
        <v>21</v>
      </c>
      <c r="D123" t="s">
        <v>21</v>
      </c>
      <c r="E123" t="s">
        <v>21</v>
      </c>
      <c r="F123" t="s">
        <v>21</v>
      </c>
      <c r="G123" t="s">
        <v>21</v>
      </c>
      <c r="H123" t="s">
        <v>21</v>
      </c>
      <c r="I123" t="s">
        <v>21</v>
      </c>
      <c r="J123" t="s">
        <v>21</v>
      </c>
      <c r="K123" t="s">
        <v>21</v>
      </c>
      <c r="L123" t="s">
        <v>21</v>
      </c>
      <c r="M123" t="s">
        <v>21</v>
      </c>
      <c r="N123" t="s">
        <v>21</v>
      </c>
      <c r="O123" t="s">
        <v>21</v>
      </c>
      <c r="P123" t="s">
        <v>21</v>
      </c>
    </row>
  </sheetData>
  <sortState xmlns:xlrd2="http://schemas.microsoft.com/office/spreadsheetml/2017/richdata2" ref="A12:P122">
    <sortCondition ref="B11:B122"/>
    <sortCondition ref="G11:G122"/>
  </sortState>
  <mergeCells count="2">
    <mergeCell ref="K6:M6"/>
    <mergeCell ref="K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16</vt:i4>
      </vt:variant>
    </vt:vector>
  </HeadingPairs>
  <TitlesOfParts>
    <vt:vector size="27" baseType="lpstr">
      <vt:lpstr>0 Index to Wksheets</vt:lpstr>
      <vt:lpstr>1 TCEC15 Engines</vt:lpstr>
      <vt:lpstr>2 TCEC15 D4...P x-tables</vt:lpstr>
      <vt:lpstr>3 T15 Generic Stats</vt:lpstr>
      <vt:lpstr>4 T15 Shortest-longest</vt:lpstr>
      <vt:lpstr>5 15.4 results</vt:lpstr>
      <vt:lpstr>6 15.3 results</vt:lpstr>
      <vt:lpstr>7 15.2 results</vt:lpstr>
      <vt:lpstr>8 15.1 results</vt:lpstr>
      <vt:lpstr>9 15.P results</vt:lpstr>
      <vt:lpstr>10 15.SF results</vt:lpstr>
      <vt:lpstr>'2 TCEC15 D4...P x-tables'!Crosstable_14.1</vt:lpstr>
      <vt:lpstr>'2 TCEC15 D4...P x-tables'!Crosstable_14.2_1</vt:lpstr>
      <vt:lpstr>'2 TCEC15 D4...P x-tables'!Crosstable_14.3</vt:lpstr>
      <vt:lpstr>'2 TCEC15 D4...P x-tables'!Crosstable_14.4</vt:lpstr>
      <vt:lpstr>'2 TCEC15 D4...P x-tables'!Crosstable_14.P</vt:lpstr>
      <vt:lpstr>'5 15.4 results'!TCEC_Season_15___Division_4_Playoff</vt:lpstr>
      <vt:lpstr>'8 15.1 results'!TCEC15.1_schedule</vt:lpstr>
      <vt:lpstr>'7 15.2 results'!TCEC15.2_schedule</vt:lpstr>
      <vt:lpstr>'5 15.4 results'!TCEC15.4a_2</vt:lpstr>
      <vt:lpstr>'9 15.P results'!TCEC15.P_schedule</vt:lpstr>
      <vt:lpstr>'2 TCEC15 D4...P x-tables'!TCEC15.P_x_table</vt:lpstr>
      <vt:lpstr>'2 TCEC15 D4...P x-tables'!TCEC15.P_x_table_1</vt:lpstr>
      <vt:lpstr>'2 TCEC15 D4...P x-tables'!TCEC15.P4_x_table</vt:lpstr>
      <vt:lpstr>'10 15.SF results'!TCEC15.SF_schedule</vt:lpstr>
      <vt:lpstr>'10 15.SF results'!TCEC15.SF_schedule___partial</vt:lpstr>
      <vt:lpstr>'10 15.SF results'!TCEC15.SF_schedule___partial_1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Guy Haworth</cp:lastModifiedBy>
  <cp:lastPrinted>2018-08-18T17:33:17Z</cp:lastPrinted>
  <dcterms:created xsi:type="dcterms:W3CDTF">2017-10-20T08:26:00Z</dcterms:created>
  <dcterms:modified xsi:type="dcterms:W3CDTF">2020-01-22T13:15:10Z</dcterms:modified>
</cp:coreProperties>
</file>